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3.181\das\На сайт\КАЛЬКУЛЯТОР\Калькуляторы 2026 МРП 4325\"/>
    </mc:Choice>
  </mc:AlternateContent>
  <xr:revisionPtr revIDLastSave="0" documentId="13_ncr:1_{6ED84580-C985-4B08-B6E2-DD018BF83F87}" xr6:coauthVersionLast="47" xr6:coauthVersionMax="47" xr10:uidLastSave="{00000000-0000-0000-0000-000000000000}"/>
  <workbookProtection workbookAlgorithmName="SHA-512" workbookHashValue="znWBTB4oxjFQTub2yNua105357XiDo7iw7PHHJFqvvpqMCxqE/yHWM8VqqruvI0QbUbI2LIu+JN26Sd/voOKQQ==" workbookSaltValue="a3P55EyeQFbst4al1IpJlw==" workbookSpinCount="100000" lockStructure="1"/>
  <bookViews>
    <workbookView xWindow="585" yWindow="255" windowWidth="14505" windowHeight="15480" tabRatio="894" xr2:uid="{00000000-000D-0000-FFFF-FFFF00000000}"/>
  </bookViews>
  <sheets>
    <sheet name="2026 г" sheetId="50" r:id="rId1"/>
    <sheet name="Расчет" sheetId="51" state="hidden" r:id="rId2"/>
    <sheet name="формула" sheetId="47" state="hidden" r:id="rId3"/>
  </sheets>
  <definedNames>
    <definedName name="_xlnm._FilterDatabase" localSheetId="0" hidden="1">'2026 г'!#REF!</definedName>
    <definedName name="_xlnm._FilterDatabase" localSheetId="1" hidden="1">Расчет!#REF!</definedName>
    <definedName name="_xlnm.Print_Titles" localSheetId="0">'2026 г'!$A:$B,'2026 г'!#REF!</definedName>
    <definedName name="_xlnm.Print_Titles" localSheetId="1">Расчет!$A:$B,Расчет!#REF!</definedName>
    <definedName name="_xlnm.Print_Area" localSheetId="0">'2026 г'!$A$1:$O$44</definedName>
    <definedName name="_xlnm.Print_Area" localSheetId="1">Расчет!#REF!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5" i="50" l="1"/>
  <c r="C45" i="50" l="1"/>
  <c r="D45" i="50"/>
  <c r="C46" i="50"/>
  <c r="D46" i="50"/>
  <c r="E46" i="50"/>
  <c r="C47" i="50"/>
  <c r="D47" i="50"/>
  <c r="E47" i="50"/>
  <c r="B46" i="50"/>
  <c r="B47" i="50"/>
  <c r="B45" i="50"/>
  <c r="F39" i="50"/>
  <c r="F38" i="50"/>
  <c r="F37" i="50"/>
  <c r="F31" i="50"/>
  <c r="F30" i="50"/>
  <c r="F29" i="50"/>
  <c r="F23" i="50"/>
  <c r="F22" i="50"/>
  <c r="F21" i="50"/>
  <c r="F40" i="50" l="1"/>
  <c r="F32" i="50"/>
  <c r="F24" i="50"/>
  <c r="B31" i="47"/>
  <c r="B4" i="51" l="1"/>
  <c r="B33" i="47" l="1"/>
  <c r="B32" i="47"/>
  <c r="A38" i="51"/>
  <c r="B38" i="51" s="1"/>
  <c r="B6" i="51" l="1"/>
  <c r="E6" i="51" l="1"/>
  <c r="E5" i="51"/>
  <c r="E4" i="51"/>
  <c r="D6" i="51"/>
  <c r="D5" i="51"/>
  <c r="D4" i="51"/>
  <c r="C6" i="51"/>
  <c r="C5" i="51"/>
  <c r="C4" i="51"/>
  <c r="F4" i="51" l="1"/>
  <c r="F6" i="51"/>
  <c r="B5" i="51"/>
  <c r="F5" i="51" s="1"/>
  <c r="F7" i="51" l="1"/>
  <c r="B28" i="51"/>
  <c r="A18" i="51" l="1"/>
  <c r="F47" i="50" l="1"/>
  <c r="F46" i="50"/>
  <c r="F45" i="50"/>
  <c r="F48" i="50" l="1"/>
  <c r="B18" i="51"/>
  <c r="C18" i="51" l="1"/>
  <c r="A23" i="51" s="1"/>
  <c r="A13" i="51"/>
  <c r="C13" i="51" s="1"/>
  <c r="C38" i="51"/>
  <c r="A28" i="51"/>
  <c r="C28" i="51" s="1"/>
  <c r="B13" i="51"/>
  <c r="D38" i="51" l="1"/>
  <c r="F53" i="50" s="1"/>
  <c r="D13" i="51"/>
  <c r="B23" i="51" s="1"/>
  <c r="C23" i="51" s="1"/>
  <c r="B33" i="51"/>
  <c r="A33" i="51" l="1"/>
  <c r="C33" i="51" l="1"/>
  <c r="F51" i="50" s="1"/>
  <c r="F58" i="50" s="1"/>
  <c r="F56" i="50" l="1"/>
  <c r="F55" i="50"/>
  <c r="F63" i="50"/>
  <c r="F61" i="50" l="1"/>
  <c r="F60" i="50"/>
  <c r="F62" i="50" s="1"/>
  <c r="F57" i="50"/>
</calcChain>
</file>

<file path=xl/sharedStrings.xml><?xml version="1.0" encoding="utf-8"?>
<sst xmlns="http://schemas.openxmlformats.org/spreadsheetml/2006/main" count="288" uniqueCount="131">
  <si>
    <t>обуча-ся на дому</t>
  </si>
  <si>
    <t>1 - 4 классы</t>
  </si>
  <si>
    <t>5 - 9 классы</t>
  </si>
  <si>
    <t>10 - 11 классы</t>
  </si>
  <si>
    <t>ИТОГО</t>
  </si>
  <si>
    <t>уч-ся коррекц. классов</t>
  </si>
  <si>
    <t>МРП</t>
  </si>
  <si>
    <t>КРО</t>
  </si>
  <si>
    <t>ГОРОД</t>
  </si>
  <si>
    <t>СЕЛО</t>
  </si>
  <si>
    <t>z</t>
  </si>
  <si>
    <t>5-9 классы</t>
  </si>
  <si>
    <t>10-11 классы</t>
  </si>
  <si>
    <t>1-4 классы</t>
  </si>
  <si>
    <t>Общеобразовательные</t>
  </si>
  <si>
    <t>На дому</t>
  </si>
  <si>
    <t>уч-ся общеобр. классов</t>
  </si>
  <si>
    <t>Наименование/регион</t>
  </si>
  <si>
    <t>1 группа</t>
  </si>
  <si>
    <t>2 группа</t>
  </si>
  <si>
    <t>3 группа</t>
  </si>
  <si>
    <t>4 группа</t>
  </si>
  <si>
    <t>от 801 до 1000</t>
  </si>
  <si>
    <t>от 1001 до 1200</t>
  </si>
  <si>
    <t>от 1201 до 1400</t>
  </si>
  <si>
    <t>от 4001 и более</t>
  </si>
  <si>
    <t>Кап. расходы</t>
  </si>
  <si>
    <t>Ki - 1</t>
  </si>
  <si>
    <t>Ki - 2</t>
  </si>
  <si>
    <t>от 1401 до 1600</t>
  </si>
  <si>
    <t>от 2501 до 3000</t>
  </si>
  <si>
    <t>до 150 %</t>
  </si>
  <si>
    <t>Превышение проектной мощности, в %</t>
  </si>
  <si>
    <t>Итого Кi</t>
  </si>
  <si>
    <t>от 501 до 800</t>
  </si>
  <si>
    <t>от 1601 до 2000</t>
  </si>
  <si>
    <t>от 2001 до 2500</t>
  </si>
  <si>
    <t>от 151 до 170</t>
  </si>
  <si>
    <t>от 171 до 190</t>
  </si>
  <si>
    <t>от 191 до 210</t>
  </si>
  <si>
    <t>от 211 до 230</t>
  </si>
  <si>
    <t>от 231 до 250</t>
  </si>
  <si>
    <t>от 251 до 270</t>
  </si>
  <si>
    <t>от 271 до 290</t>
  </si>
  <si>
    <t>от 291 до 310</t>
  </si>
  <si>
    <t>от 311 и более</t>
  </si>
  <si>
    <t>5 группа</t>
  </si>
  <si>
    <t>от 3001 до 4000</t>
  </si>
  <si>
    <t>A1 Кап.расходы</t>
  </si>
  <si>
    <t>A2 Кап.расходы</t>
  </si>
  <si>
    <t>E z + L</t>
  </si>
  <si>
    <t>ОБЫЧНЫЕ</t>
  </si>
  <si>
    <t>ЭКОЛОГИЯ</t>
  </si>
  <si>
    <t>РАДИАЦИЯ</t>
  </si>
  <si>
    <t>E z (ООП) + L</t>
  </si>
  <si>
    <t>дети с ООП в общеобр. классах</t>
  </si>
  <si>
    <t>Экология</t>
  </si>
  <si>
    <t>Радиация</t>
  </si>
  <si>
    <t>Коэф-ент</t>
  </si>
  <si>
    <t>Коммунальные услуги + интернет</t>
  </si>
  <si>
    <t>Группы</t>
  </si>
  <si>
    <t>1. Проектная мощность школы, ученических мест</t>
  </si>
  <si>
    <t>←</t>
  </si>
  <si>
    <t>Уровень образования</t>
  </si>
  <si>
    <t>Всего Контингент</t>
  </si>
  <si>
    <t>1. Расчет объема подушевого финансирования без учета капитальных затрат</t>
  </si>
  <si>
    <t>Объем подушевого финансирования без капитальных затрат</t>
  </si>
  <si>
    <t>2. Расчет корректирующего коэффициента</t>
  </si>
  <si>
    <t>Корректирующий коэффициент</t>
  </si>
  <si>
    <t>Объем подушевого финансирования с учетом корректирующих коэффициентов</t>
  </si>
  <si>
    <t>Всего контингент</t>
  </si>
  <si>
    <t>Норматив на капитальные расходы</t>
  </si>
  <si>
    <t>ИТОГО объем подушевого финансирования</t>
  </si>
  <si>
    <t>2. Выберите из раскрывающегося списка</t>
  </si>
  <si>
    <t>Без доплат</t>
  </si>
  <si>
    <t>1 группа - для Атырауской, Костанайской, Мангистауской областей</t>
  </si>
  <si>
    <t xml:space="preserve">4 группа - для Акмолинской, Жамбылской областей </t>
  </si>
  <si>
    <t xml:space="preserve">5 группа - для Кызылординской области </t>
  </si>
  <si>
    <t>3. Выберите из раскрывающегося списка</t>
  </si>
  <si>
    <t>Группа</t>
  </si>
  <si>
    <t>Норматив</t>
  </si>
  <si>
    <t>3. Расчет коммунальных затрат</t>
  </si>
  <si>
    <t>4. Применение корректирующего коэффициента</t>
  </si>
  <si>
    <t>5. Расчет объема капитальных затрат</t>
  </si>
  <si>
    <t>6. Итого объем подушевого финансирования</t>
  </si>
  <si>
    <t>1. Проставьте свою проектную мощность в ячейку F3</t>
  </si>
  <si>
    <t>учащиеся общеобразовательных классов, в т.ч.:</t>
  </si>
  <si>
    <t>учащиеся коррекционных классов</t>
  </si>
  <si>
    <t>обучающиеся на дому</t>
  </si>
  <si>
    <t>нормотипичные  учащиеся</t>
  </si>
  <si>
    <t xml:space="preserve">учащиеся с ООП в общеобразователь-ных классах </t>
  </si>
  <si>
    <t>до 400 учащихся</t>
  </si>
  <si>
    <t>от 401 до 500</t>
  </si>
  <si>
    <t>2. Территориальная принадлежность (месторасположение: город/село)</t>
  </si>
  <si>
    <t>3. Виды доплат (без доплат, экология, радиация)</t>
  </si>
  <si>
    <t>4. Группа (в зависимости от нормы расходов на текущее содержание организаций среднего образования )</t>
  </si>
  <si>
    <t>4. Выберите из раскрывающегося списка</t>
  </si>
  <si>
    <t>Город</t>
  </si>
  <si>
    <t>Село</t>
  </si>
  <si>
    <t>Объем комм.затрат (без на дому)</t>
  </si>
  <si>
    <t>Итого в год</t>
  </si>
  <si>
    <t>Итого в месяц</t>
  </si>
  <si>
    <t>Операционные расходы</t>
  </si>
  <si>
    <t>Возмещение затрат на строительство/реконструкцию</t>
  </si>
  <si>
    <t>Способ введения новых мест</t>
  </si>
  <si>
    <t>Контингент</t>
  </si>
  <si>
    <t>7. Объем амортизационных затрат</t>
  </si>
  <si>
    <t>5. Возмещение затрат на строительство/реконструкцию</t>
  </si>
  <si>
    <t>Строительство</t>
  </si>
  <si>
    <t>Реконструкция</t>
  </si>
  <si>
    <t>строительство</t>
  </si>
  <si>
    <t>реконструкция</t>
  </si>
  <si>
    <r>
      <t xml:space="preserve">5. Выберите из раскрывающегося списка </t>
    </r>
    <r>
      <rPr>
        <b/>
        <sz val="16"/>
        <rFont val="Times New Roman"/>
        <family val="1"/>
        <charset val="204"/>
      </rPr>
      <t xml:space="preserve">(только при условии </t>
    </r>
    <r>
      <rPr>
        <b/>
        <sz val="16"/>
        <color rgb="FFFF0000"/>
        <rFont val="Times New Roman"/>
        <family val="1"/>
        <charset val="204"/>
      </rPr>
      <t>ввода новых мест</t>
    </r>
    <r>
      <rPr>
        <b/>
        <sz val="16"/>
        <rFont val="Times New Roman"/>
        <family val="1"/>
        <charset val="204"/>
      </rPr>
      <t>)</t>
    </r>
  </si>
  <si>
    <t>6. Проставьте контингент 1-4 классов в ячейки  (при наличии)</t>
  </si>
  <si>
    <t>6. Прогнозный контингент школы, учащихся</t>
  </si>
  <si>
    <t xml:space="preserve">   Проставьте контингент 5-9 классов в ячейки   (при наличии)</t>
  </si>
  <si>
    <t xml:space="preserve">  Проставьте контингент 10-11 классов в ячейки  (при наличии)</t>
  </si>
  <si>
    <t>2 группа - для Актюбинской, Алматинской, Жетісу, Ұлытау, Западно-Казахстанской, Карагандинской, Туркестанской областей и городов Астана, Алматы и Шымкент</t>
  </si>
  <si>
    <t>3 группа - для Абай, Восточно-Казахстанской, Павлодарской, Северо-Казахстанской областей</t>
  </si>
  <si>
    <t>РАСЧЕТ ОБЪЕМА ПОДУШЕВОГО ФИНАНСИРОВАНИЯ ДЛЯ ЧАСТНЫХ ШКОЛ, У КОТОРЫХ В ДОВЕРИТЕЛЬНОМ УПРАВЛЕНИИ НАХОДЯТСЯ   ОБЪЕКТЫ ГОСУДАРСТВЕННЫХ ОРГАНИЗАЦИЙ СРЕДНЕГО ОБРАЗОВАНИЯ НА 2026 ГОД</t>
  </si>
  <si>
    <t>7. Объем подушевого финансирования  (тенге)</t>
  </si>
  <si>
    <t>Для первой смены</t>
  </si>
  <si>
    <t>Для второй смены</t>
  </si>
  <si>
    <t>Общий Контингент</t>
  </si>
  <si>
    <t>Для третьей смены</t>
  </si>
  <si>
    <t>Итого в год по 1 смене</t>
  </si>
  <si>
    <t>Итого в год по 2 смене</t>
  </si>
  <si>
    <t>Итого в год по 3 смене</t>
  </si>
  <si>
    <t>Итого в месяц по 1 смене</t>
  </si>
  <si>
    <t>Итого в месяц по 2 смене</t>
  </si>
  <si>
    <t>Итого в месяц по 3 смене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</si>
</sst>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#,##0\ _₽"/>
    <numFmt numFmtId="167" formatCode="#,##0.0"/>
  </numFmts>
  <fonts count="2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89"/>
        <bgColor indexed="64"/>
      </patternFill>
    </fill>
    <fill>
      <patternFill patternType="solid">
        <fgColor rgb="FF4BFF4B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66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7">
    <xf numFmtId="0" fontId="0" fillId="0" borderId="0"/>
    <xf numFmtId="0" fontId="4" fillId="0" borderId="0"/>
    <xf numFmtId="0" fontId="5" fillId="0" borderId="0"/>
    <xf numFmtId="0" fontId="5" fillId="0" borderId="0"/>
    <xf numFmtId="0" fontId="4" fillId="0" borderId="0"/>
    <xf numFmtId="165" fontId="6" fillId="0" borderId="0" applyFont="0" applyFill="0" applyBorder="0" applyAlignment="0" applyProtection="0"/>
    <xf numFmtId="0" fontId="7" fillId="0" borderId="0"/>
    <xf numFmtId="0" fontId="8" fillId="0" borderId="0"/>
    <xf numFmtId="0" fontId="6" fillId="0" borderId="0"/>
    <xf numFmtId="0" fontId="7" fillId="0" borderId="0"/>
    <xf numFmtId="0" fontId="5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 applyNumberFormat="0" applyFill="0" applyBorder="0" applyProtection="0"/>
  </cellStyleXfs>
  <cellXfs count="192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14" fontId="1" fillId="0" borderId="6" xfId="0" applyNumberFormat="1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2" borderId="2" xfId="0" applyFont="1" applyFill="1" applyBorder="1"/>
    <xf numFmtId="14" fontId="2" fillId="5" borderId="16" xfId="0" applyNumberFormat="1" applyFont="1" applyFill="1" applyBorder="1" applyAlignment="1">
      <alignment horizontal="center"/>
    </xf>
    <xf numFmtId="14" fontId="2" fillId="5" borderId="22" xfId="0" applyNumberFormat="1" applyFont="1" applyFill="1" applyBorder="1" applyAlignment="1">
      <alignment horizontal="center"/>
    </xf>
    <xf numFmtId="0" fontId="2" fillId="0" borderId="0" xfId="0" applyFont="1"/>
    <xf numFmtId="0" fontId="1" fillId="7" borderId="1" xfId="0" applyFont="1" applyFill="1" applyBorder="1"/>
    <xf numFmtId="0" fontId="1" fillId="7" borderId="1" xfId="0" applyFont="1" applyFill="1" applyBorder="1" applyAlignment="1">
      <alignment horizontal="center"/>
    </xf>
    <xf numFmtId="3" fontId="1" fillId="7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3" fontId="1" fillId="8" borderId="1" xfId="0" applyNumberFormat="1" applyFont="1" applyFill="1" applyBorder="1" applyAlignment="1">
      <alignment horizontal="center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3" fontId="1" fillId="6" borderId="1" xfId="0" applyNumberFormat="1" applyFont="1" applyFill="1" applyBorder="1" applyAlignment="1">
      <alignment horizontal="center"/>
    </xf>
    <xf numFmtId="3" fontId="1" fillId="0" borderId="7" xfId="0" applyNumberFormat="1" applyFont="1" applyBorder="1"/>
    <xf numFmtId="0" fontId="3" fillId="0" borderId="0" xfId="0" applyFont="1" applyAlignment="1"/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Alignment="1">
      <alignment horizontal="center"/>
    </xf>
    <xf numFmtId="3" fontId="9" fillId="0" borderId="0" xfId="0" applyNumberFormat="1" applyFont="1" applyFill="1"/>
    <xf numFmtId="3" fontId="1" fillId="0" borderId="0" xfId="0" applyNumberFormat="1" applyFont="1" applyFill="1" applyBorder="1" applyAlignment="1">
      <alignment horizontal="center"/>
    </xf>
    <xf numFmtId="0" fontId="1" fillId="0" borderId="12" xfId="0" applyFont="1" applyBorder="1"/>
    <xf numFmtId="14" fontId="2" fillId="4" borderId="16" xfId="0" applyNumberFormat="1" applyFont="1" applyFill="1" applyBorder="1" applyAlignment="1">
      <alignment horizontal="center"/>
    </xf>
    <xf numFmtId="14" fontId="2" fillId="4" borderId="22" xfId="0" applyNumberFormat="1" applyFont="1" applyFill="1" applyBorder="1" applyAlignment="1">
      <alignment horizontal="center"/>
    </xf>
    <xf numFmtId="0" fontId="1" fillId="0" borderId="10" xfId="0" applyFont="1" applyBorder="1"/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left" vertical="center"/>
    </xf>
    <xf numFmtId="16" fontId="2" fillId="0" borderId="6" xfId="0" applyNumberFormat="1" applyFont="1" applyBorder="1" applyAlignment="1">
      <alignment horizontal="left"/>
    </xf>
    <xf numFmtId="0" fontId="1" fillId="4" borderId="15" xfId="0" applyFont="1" applyFill="1" applyBorder="1" applyAlignment="1"/>
    <xf numFmtId="0" fontId="1" fillId="3" borderId="15" xfId="0" applyFont="1" applyFill="1" applyBorder="1" applyAlignment="1"/>
    <xf numFmtId="0" fontId="1" fillId="10" borderId="15" xfId="0" applyFont="1" applyFill="1" applyBorder="1" applyAlignment="1"/>
    <xf numFmtId="0" fontId="1" fillId="10" borderId="21" xfId="0" applyFont="1" applyFill="1" applyBorder="1" applyAlignment="1"/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3" fontId="1" fillId="10" borderId="1" xfId="0" applyNumberFormat="1" applyFont="1" applyFill="1" applyBorder="1" applyAlignment="1">
      <alignment horizontal="center" vertical="center"/>
    </xf>
    <xf numFmtId="3" fontId="1" fillId="10" borderId="7" xfId="0" applyNumberFormat="1" applyFont="1" applyFill="1" applyBorder="1" applyAlignment="1">
      <alignment horizontal="center" vertical="center"/>
    </xf>
    <xf numFmtId="0" fontId="1" fillId="0" borderId="6" xfId="0" applyFont="1" applyFill="1" applyBorder="1"/>
    <xf numFmtId="0" fontId="13" fillId="0" borderId="6" xfId="0" applyFont="1" applyFill="1" applyBorder="1" applyAlignment="1">
      <alignment vertical="center"/>
    </xf>
    <xf numFmtId="0" fontId="1" fillId="4" borderId="13" xfId="0" applyFont="1" applyFill="1" applyBorder="1" applyAlignment="1"/>
    <xf numFmtId="0" fontId="1" fillId="3" borderId="13" xfId="0" applyFont="1" applyFill="1" applyBorder="1" applyAlignment="1"/>
    <xf numFmtId="0" fontId="12" fillId="11" borderId="24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10" borderId="2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10" borderId="15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2" fillId="11" borderId="22" xfId="0" applyFont="1" applyFill="1" applyBorder="1" applyAlignment="1">
      <alignment horizontal="center" vertical="center"/>
    </xf>
    <xf numFmtId="0" fontId="12" fillId="9" borderId="16" xfId="0" applyFont="1" applyFill="1" applyBorder="1" applyAlignment="1">
      <alignment horizontal="center" vertical="center"/>
    </xf>
    <xf numFmtId="0" fontId="12" fillId="9" borderId="24" xfId="0" applyFont="1" applyFill="1" applyBorder="1" applyAlignment="1">
      <alignment horizontal="center" vertical="center"/>
    </xf>
    <xf numFmtId="0" fontId="12" fillId="9" borderId="22" xfId="0" applyFont="1" applyFill="1" applyBorder="1" applyAlignment="1">
      <alignment horizontal="center" vertical="center"/>
    </xf>
    <xf numFmtId="0" fontId="1" fillId="0" borderId="17" xfId="0" applyFont="1" applyBorder="1"/>
    <xf numFmtId="0" fontId="1" fillId="10" borderId="21" xfId="0" applyFont="1" applyFill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/>
    <xf numFmtId="0" fontId="12" fillId="11" borderId="16" xfId="0" applyFont="1" applyFill="1" applyBorder="1" applyAlignment="1">
      <alignment horizontal="center" vertical="center"/>
    </xf>
    <xf numFmtId="0" fontId="1" fillId="0" borderId="17" xfId="0" applyFont="1" applyFill="1" applyBorder="1"/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13" borderId="16" xfId="0" applyFont="1" applyFill="1" applyBorder="1" applyAlignment="1">
      <alignment horizontal="center" vertical="center"/>
    </xf>
    <xf numFmtId="0" fontId="12" fillId="13" borderId="24" xfId="0" applyFont="1" applyFill="1" applyBorder="1" applyAlignment="1">
      <alignment horizontal="center" vertical="center"/>
    </xf>
    <xf numFmtId="0" fontId="1" fillId="13" borderId="24" xfId="0" applyFont="1" applyFill="1" applyBorder="1" applyAlignment="1">
      <alignment horizontal="center" vertical="center"/>
    </xf>
    <xf numFmtId="0" fontId="12" fillId="13" borderId="22" xfId="0" applyFont="1" applyFill="1" applyBorder="1" applyAlignment="1">
      <alignment horizontal="center" vertical="center"/>
    </xf>
    <xf numFmtId="2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0" fontId="15" fillId="0" borderId="0" xfId="0" applyFont="1" applyAlignment="1"/>
    <xf numFmtId="3" fontId="1" fillId="0" borderId="0" xfId="0" applyNumberFormat="1" applyFont="1" applyFill="1"/>
    <xf numFmtId="0" fontId="13" fillId="14" borderId="3" xfId="0" applyFont="1" applyFill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3" fontId="13" fillId="14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Fill="1"/>
    <xf numFmtId="3" fontId="16" fillId="0" borderId="0" xfId="0" applyNumberFormat="1" applyFont="1"/>
    <xf numFmtId="3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3" fontId="13" fillId="14" borderId="3" xfId="0" applyNumberFormat="1" applyFont="1" applyFill="1" applyBorder="1" applyAlignment="1">
      <alignment horizontal="center"/>
    </xf>
    <xf numFmtId="3" fontId="16" fillId="14" borderId="5" xfId="0" applyNumberFormat="1" applyFont="1" applyFill="1" applyBorder="1" applyAlignment="1" applyProtection="1">
      <alignment horizontal="center" vertical="center"/>
      <protection hidden="1"/>
    </xf>
    <xf numFmtId="3" fontId="13" fillId="14" borderId="6" xfId="0" applyNumberFormat="1" applyFont="1" applyFill="1" applyBorder="1" applyAlignment="1">
      <alignment horizontal="center"/>
    </xf>
    <xf numFmtId="3" fontId="13" fillId="14" borderId="8" xfId="0" applyNumberFormat="1" applyFont="1" applyFill="1" applyBorder="1" applyAlignment="1">
      <alignment horizontal="center"/>
    </xf>
    <xf numFmtId="3" fontId="16" fillId="0" borderId="9" xfId="0" applyNumberFormat="1" applyFont="1" applyFill="1" applyBorder="1" applyAlignment="1" applyProtection="1">
      <alignment horizontal="center" vertical="center"/>
      <protection hidden="1"/>
    </xf>
    <xf numFmtId="0" fontId="14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wrapText="1"/>
    </xf>
    <xf numFmtId="0" fontId="13" fillId="0" borderId="9" xfId="0" applyFont="1" applyBorder="1"/>
    <xf numFmtId="166" fontId="13" fillId="0" borderId="9" xfId="0" applyNumberFormat="1" applyFont="1" applyBorder="1" applyAlignment="1">
      <alignment horizontal="center"/>
    </xf>
    <xf numFmtId="3" fontId="14" fillId="14" borderId="10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Alignment="1"/>
    <xf numFmtId="3" fontId="13" fillId="0" borderId="29" xfId="0" applyNumberFormat="1" applyFont="1" applyFill="1" applyBorder="1" applyAlignment="1">
      <alignment horizontal="center" vertical="center" wrapText="1"/>
    </xf>
    <xf numFmtId="3" fontId="17" fillId="0" borderId="4" xfId="0" applyNumberFormat="1" applyFont="1" applyFill="1" applyBorder="1" applyAlignment="1">
      <alignment horizontal="center" vertical="center" wrapText="1"/>
    </xf>
    <xf numFmtId="3" fontId="17" fillId="14" borderId="5" xfId="0" applyNumberFormat="1" applyFont="1" applyFill="1" applyBorder="1" applyAlignment="1">
      <alignment horizontal="center" vertical="center" wrapText="1"/>
    </xf>
    <xf numFmtId="3" fontId="13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9" xfId="0" applyNumberFormat="1" applyFont="1" applyFill="1" applyBorder="1" applyAlignment="1" applyProtection="1">
      <alignment horizontal="center" vertical="center"/>
      <protection hidden="1"/>
    </xf>
    <xf numFmtId="2" fontId="13" fillId="0" borderId="9" xfId="0" applyNumberFormat="1" applyFont="1" applyFill="1" applyBorder="1" applyAlignment="1" applyProtection="1">
      <alignment horizontal="center" vertical="center"/>
      <protection hidden="1"/>
    </xf>
    <xf numFmtId="2" fontId="14" fillId="14" borderId="10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>
      <alignment wrapText="1"/>
    </xf>
    <xf numFmtId="3" fontId="17" fillId="12" borderId="1" xfId="0" applyNumberFormat="1" applyFont="1" applyFill="1" applyBorder="1" applyAlignment="1">
      <alignment horizontal="center" vertical="center" wrapText="1"/>
    </xf>
    <xf numFmtId="4" fontId="16" fillId="0" borderId="9" xfId="0" applyNumberFormat="1" applyFont="1" applyFill="1" applyBorder="1" applyAlignment="1" applyProtection="1">
      <alignment horizontal="center" vertical="center"/>
      <protection hidden="1"/>
    </xf>
    <xf numFmtId="3" fontId="14" fillId="12" borderId="9" xfId="0" applyNumberFormat="1" applyFont="1" applyFill="1" applyBorder="1" applyAlignment="1" applyProtection="1">
      <alignment horizontal="center" vertical="center"/>
      <protection hidden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/>
    </xf>
    <xf numFmtId="0" fontId="20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 applyBorder="1" applyAlignment="1">
      <alignment horizontal="center" vertical="center" wrapText="1"/>
    </xf>
    <xf numFmtId="3" fontId="18" fillId="0" borderId="0" xfId="0" applyNumberFormat="1" applyFont="1" applyFill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166" fontId="9" fillId="14" borderId="25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6" fontId="9" fillId="0" borderId="0" xfId="0" applyNumberFormat="1" applyFont="1" applyBorder="1" applyAlignment="1">
      <alignment horizontal="center"/>
    </xf>
    <xf numFmtId="3" fontId="3" fillId="14" borderId="6" xfId="0" applyNumberFormat="1" applyFont="1" applyFill="1" applyBorder="1" applyAlignment="1"/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3" fontId="9" fillId="14" borderId="7" xfId="0" applyNumberFormat="1" applyFont="1" applyFill="1" applyBorder="1" applyAlignment="1" applyProtection="1">
      <alignment horizontal="center" vertical="center" wrapText="1"/>
      <protection hidden="1"/>
    </xf>
    <xf numFmtId="3" fontId="3" fillId="14" borderId="14" xfId="0" applyNumberFormat="1" applyFont="1" applyFill="1" applyBorder="1" applyAlignment="1"/>
    <xf numFmtId="3" fontId="9" fillId="14" borderId="1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wrapText="1"/>
    </xf>
    <xf numFmtId="0" fontId="9" fillId="0" borderId="19" xfId="0" applyFont="1" applyBorder="1"/>
    <xf numFmtId="166" fontId="9" fillId="0" borderId="19" xfId="0" applyNumberFormat="1" applyFont="1" applyBorder="1" applyAlignment="1">
      <alignment horizontal="center"/>
    </xf>
    <xf numFmtId="3" fontId="3" fillId="14" borderId="20" xfId="0" applyNumberFormat="1" applyFont="1" applyFill="1" applyBorder="1" applyAlignment="1" applyProtection="1">
      <alignment horizontal="center" vertical="center" wrapText="1"/>
      <protection hidden="1"/>
    </xf>
    <xf numFmtId="0" fontId="3" fillId="12" borderId="25" xfId="0" applyFont="1" applyFill="1" applyBorder="1" applyAlignment="1" applyProtection="1">
      <alignment horizontal="center" vertical="center"/>
      <protection locked="0" hidden="1"/>
    </xf>
    <xf numFmtId="0" fontId="1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3" fontId="13" fillId="0" borderId="9" xfId="0" applyNumberFormat="1" applyFont="1" applyFill="1" applyBorder="1" applyAlignment="1" applyProtection="1">
      <alignment horizontal="center" vertical="center"/>
      <protection hidden="1"/>
    </xf>
    <xf numFmtId="3" fontId="14" fillId="14" borderId="10" xfId="0" applyNumberFormat="1" applyFont="1" applyFill="1" applyBorder="1" applyAlignment="1" applyProtection="1">
      <alignment horizontal="center" vertical="center"/>
      <protection hidden="1"/>
    </xf>
    <xf numFmtId="0" fontId="23" fillId="0" borderId="1" xfId="0" applyFont="1" applyFill="1" applyBorder="1" applyAlignment="1">
      <alignment horizontal="center" vertical="center" wrapText="1" readingOrder="1"/>
    </xf>
    <xf numFmtId="0" fontId="23" fillId="0" borderId="1" xfId="0" applyFont="1" applyBorder="1" applyAlignment="1">
      <alignment horizontal="center" vertical="top" wrapText="1" readingOrder="1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4" fontId="1" fillId="0" borderId="6" xfId="0" applyNumberFormat="1" applyFont="1" applyFill="1" applyBorder="1" applyAlignment="1">
      <alignment wrapText="1"/>
    </xf>
    <xf numFmtId="0" fontId="1" fillId="0" borderId="7" xfId="0" applyFont="1" applyFill="1" applyBorder="1"/>
    <xf numFmtId="0" fontId="1" fillId="0" borderId="6" xfId="0" applyFont="1" applyFill="1" applyBorder="1" applyAlignment="1">
      <alignment wrapText="1"/>
    </xf>
    <xf numFmtId="0" fontId="11" fillId="0" borderId="7" xfId="0" applyFont="1" applyFill="1" applyBorder="1"/>
    <xf numFmtId="0" fontId="1" fillId="0" borderId="12" xfId="0" applyFont="1" applyFill="1" applyBorder="1"/>
    <xf numFmtId="0" fontId="11" fillId="0" borderId="11" xfId="0" applyFont="1" applyFill="1" applyBorder="1"/>
    <xf numFmtId="0" fontId="1" fillId="0" borderId="1" xfId="0" applyFont="1" applyFill="1" applyBorder="1"/>
    <xf numFmtId="166" fontId="9" fillId="0" borderId="0" xfId="0" applyNumberFormat="1" applyFont="1" applyFill="1" applyBorder="1" applyAlignment="1" applyProtection="1">
      <alignment horizontal="center" vertical="center"/>
      <protection locked="0"/>
    </xf>
    <xf numFmtId="3" fontId="24" fillId="0" borderId="4" xfId="0" applyNumberFormat="1" applyFont="1" applyFill="1" applyBorder="1" applyAlignment="1" applyProtection="1">
      <alignment horizontal="center" vertical="center"/>
      <protection hidden="1"/>
    </xf>
    <xf numFmtId="3" fontId="24" fillId="0" borderId="1" xfId="0" applyNumberFormat="1" applyFont="1" applyFill="1" applyBorder="1" applyAlignment="1" applyProtection="1">
      <alignment horizontal="center" vertical="center"/>
      <protection hidden="1"/>
    </xf>
    <xf numFmtId="3" fontId="24" fillId="0" borderId="9" xfId="0" applyNumberFormat="1" applyFont="1" applyFill="1" applyBorder="1" applyAlignment="1" applyProtection="1">
      <alignment horizontal="center" vertical="center"/>
      <protection hidden="1"/>
    </xf>
    <xf numFmtId="4" fontId="3" fillId="12" borderId="25" xfId="0" applyNumberFormat="1" applyFont="1" applyFill="1" applyBorder="1" applyAlignment="1" applyProtection="1">
      <alignment horizontal="center" vertical="center"/>
      <protection hidden="1"/>
    </xf>
    <xf numFmtId="3" fontId="3" fillId="0" borderId="25" xfId="0" applyNumberFormat="1" applyFont="1" applyFill="1" applyBorder="1" applyAlignment="1" applyProtection="1">
      <alignment horizontal="center" vertical="center"/>
      <protection hidden="1"/>
    </xf>
    <xf numFmtId="3" fontId="1" fillId="0" borderId="0" xfId="0" applyNumberFormat="1" applyFont="1" applyFill="1" applyAlignment="1" applyProtection="1">
      <alignment horizontal="center"/>
      <protection hidden="1"/>
    </xf>
    <xf numFmtId="3" fontId="1" fillId="0" borderId="0" xfId="0" applyNumberFormat="1" applyFont="1" applyFill="1" applyAlignment="1">
      <alignment horizontal="center"/>
    </xf>
    <xf numFmtId="0" fontId="1" fillId="0" borderId="0" xfId="0" applyFont="1" applyProtection="1">
      <protection hidden="1"/>
    </xf>
    <xf numFmtId="0" fontId="9" fillId="0" borderId="0" xfId="0" applyFont="1" applyAlignment="1" applyProtection="1">
      <alignment wrapText="1"/>
      <protection hidden="1"/>
    </xf>
    <xf numFmtId="0" fontId="9" fillId="0" borderId="0" xfId="0" applyFont="1" applyProtection="1">
      <protection hidden="1"/>
    </xf>
    <xf numFmtId="3" fontId="17" fillId="12" borderId="3" xfId="0" applyNumberFormat="1" applyFont="1" applyFill="1" applyBorder="1" applyAlignment="1">
      <alignment horizontal="center" vertical="center" wrapText="1"/>
    </xf>
    <xf numFmtId="3" fontId="17" fillId="12" borderId="4" xfId="0" applyNumberFormat="1" applyFont="1" applyFill="1" applyBorder="1" applyAlignment="1">
      <alignment horizontal="center" vertical="center" wrapText="1"/>
    </xf>
    <xf numFmtId="3" fontId="17" fillId="12" borderId="5" xfId="0" applyNumberFormat="1" applyFont="1" applyFill="1" applyBorder="1" applyAlignment="1">
      <alignment horizontal="center" vertical="center" wrapText="1"/>
    </xf>
    <xf numFmtId="3" fontId="16" fillId="0" borderId="8" xfId="0" applyNumberFormat="1" applyFont="1" applyFill="1" applyBorder="1" applyAlignment="1" applyProtection="1">
      <alignment horizontal="center" vertical="center"/>
      <protection hidden="1"/>
    </xf>
    <xf numFmtId="3" fontId="14" fillId="12" borderId="10" xfId="0" applyNumberFormat="1" applyFont="1" applyFill="1" applyBorder="1" applyAlignment="1" applyProtection="1">
      <alignment horizontal="center" vertical="center"/>
      <protection hidden="1"/>
    </xf>
    <xf numFmtId="4" fontId="16" fillId="0" borderId="0" xfId="0" applyNumberFormat="1" applyFont="1"/>
    <xf numFmtId="167" fontId="16" fillId="0" borderId="0" xfId="0" applyNumberFormat="1" applyFont="1" applyFill="1"/>
    <xf numFmtId="4" fontId="16" fillId="0" borderId="0" xfId="0" applyNumberFormat="1" applyFont="1" applyFill="1"/>
    <xf numFmtId="3" fontId="21" fillId="0" borderId="0" xfId="0" applyNumberFormat="1" applyFont="1" applyAlignment="1">
      <alignment horizontal="left" vertical="center"/>
    </xf>
    <xf numFmtId="3" fontId="10" fillId="12" borderId="26" xfId="0" applyNumberFormat="1" applyFont="1" applyFill="1" applyBorder="1" applyAlignment="1">
      <alignment horizontal="center" vertical="center"/>
    </xf>
    <xf numFmtId="3" fontId="10" fillId="12" borderId="27" xfId="0" applyNumberFormat="1" applyFont="1" applyFill="1" applyBorder="1" applyAlignment="1">
      <alignment horizontal="center" vertical="center"/>
    </xf>
    <xf numFmtId="3" fontId="10" fillId="12" borderId="28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" fontId="10" fillId="0" borderId="26" xfId="0" applyNumberFormat="1" applyFont="1" applyFill="1" applyBorder="1" applyAlignment="1" applyProtection="1">
      <alignment horizontal="center" vertical="center"/>
      <protection hidden="1"/>
    </xf>
    <xf numFmtId="3" fontId="10" fillId="0" borderId="27" xfId="0" applyNumberFormat="1" applyFont="1" applyFill="1" applyBorder="1" applyAlignment="1" applyProtection="1">
      <alignment horizontal="center" vertical="center"/>
      <protection hidden="1"/>
    </xf>
    <xf numFmtId="3" fontId="10" fillId="0" borderId="28" xfId="0" applyNumberFormat="1" applyFont="1" applyFill="1" applyBorder="1" applyAlignment="1" applyProtection="1">
      <alignment horizontal="center" vertical="center"/>
      <protection hidden="1"/>
    </xf>
    <xf numFmtId="3" fontId="3" fillId="14" borderId="5" xfId="0" applyNumberFormat="1" applyFont="1" applyFill="1" applyBorder="1" applyAlignment="1">
      <alignment horizontal="center" vertical="center" wrapText="1"/>
    </xf>
    <xf numFmtId="3" fontId="3" fillId="14" borderId="7" xfId="0" applyNumberFormat="1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 readingOrder="1"/>
    </xf>
    <xf numFmtId="3" fontId="3" fillId="0" borderId="4" xfId="0" applyNumberFormat="1" applyFont="1" applyBorder="1" applyAlignment="1">
      <alignment horizontal="center" vertical="center" wrapText="1" readingOrder="1"/>
    </xf>
    <xf numFmtId="3" fontId="3" fillId="0" borderId="1" xfId="0" applyNumberFormat="1" applyFont="1" applyBorder="1" applyAlignment="1">
      <alignment horizontal="center" vertical="center" wrapText="1" readingOrder="1"/>
    </xf>
  </cellXfs>
  <cellStyles count="17">
    <cellStyle name="_x0005__x001c_" xfId="9" xr:uid="{00000000-0005-0000-0000-000000000000}"/>
    <cellStyle name="Excel Built-in Normal" xfId="1" xr:uid="{00000000-0005-0000-0000-000001000000}"/>
    <cellStyle name="Денежный 2" xfId="5" xr:uid="{00000000-0005-0000-0000-000002000000}"/>
    <cellStyle name="Обычный" xfId="0" builtinId="0"/>
    <cellStyle name="Обычный 2" xfId="2" xr:uid="{00000000-0005-0000-0000-000004000000}"/>
    <cellStyle name="Обычный 2 2" xfId="3" xr:uid="{00000000-0005-0000-0000-000005000000}"/>
    <cellStyle name="Обычный 2 2 2" xfId="10" xr:uid="{00000000-0005-0000-0000-000006000000}"/>
    <cellStyle name="Обычный 2 3" xfId="6" xr:uid="{00000000-0005-0000-0000-000007000000}"/>
    <cellStyle name="Обычный 2 4" xfId="8" xr:uid="{00000000-0005-0000-0000-000008000000}"/>
    <cellStyle name="Обычный 2 5" xfId="15" xr:uid="{00000000-0005-0000-0000-000009000000}"/>
    <cellStyle name="Обычный 3" xfId="7" xr:uid="{00000000-0005-0000-0000-00000A000000}"/>
    <cellStyle name="Обычный 3 2" xfId="14" xr:uid="{00000000-0005-0000-0000-00000B000000}"/>
    <cellStyle name="Обычный 4" xfId="16" xr:uid="{00000000-0005-0000-0000-00000C000000}"/>
    <cellStyle name="Обычный 5" xfId="11" xr:uid="{00000000-0005-0000-0000-00000D000000}"/>
    <cellStyle name="Обычный 5 2" xfId="4" xr:uid="{00000000-0005-0000-0000-00000E000000}"/>
    <cellStyle name="Обычный 6" xfId="12" xr:uid="{00000000-0005-0000-0000-00000F000000}"/>
    <cellStyle name="Финансовый 2 2" xfId="13" xr:uid="{00000000-0005-0000-0000-000010000000}"/>
  </cellStyles>
  <dxfs count="0"/>
  <tableStyles count="0" defaultTableStyle="TableStyleMedium2" defaultPivotStyle="PivotStyleLight16"/>
  <colors>
    <mruColors>
      <color rgb="FF99FF99"/>
      <color rgb="FF66FFFF"/>
      <color rgb="FFFFFF57"/>
      <color rgb="FF6BEB6E"/>
      <color rgb="FFFFFF89"/>
      <color rgb="FF4BFF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FF"/>
  </sheetPr>
  <dimension ref="A1:O69"/>
  <sheetViews>
    <sheetView tabSelected="1" zoomScale="70" zoomScaleNormal="70" zoomScaleSheetLayoutView="25" workbookViewId="0">
      <selection activeCell="A6" sqref="A6"/>
    </sheetView>
  </sheetViews>
  <sheetFormatPr defaultColWidth="9.140625" defaultRowHeight="18.75" x14ac:dyDescent="0.3"/>
  <cols>
    <col min="1" max="1" width="29" style="88" customWidth="1"/>
    <col min="2" max="3" width="20.7109375" style="79" customWidth="1"/>
    <col min="4" max="5" width="20.7109375" style="1" customWidth="1"/>
    <col min="6" max="6" width="20.7109375" style="84" customWidth="1"/>
    <col min="7" max="7" width="17.28515625" style="84" customWidth="1"/>
    <col min="8" max="8" width="22.42578125" style="84" customWidth="1"/>
    <col min="9" max="9" width="15.28515625" style="84" customWidth="1"/>
    <col min="10" max="10" width="15.28515625" style="81" customWidth="1"/>
    <col min="11" max="15" width="15.28515625" style="82" customWidth="1"/>
    <col min="16" max="16384" width="9.140625" style="1"/>
  </cols>
  <sheetData>
    <row r="1" spans="1:15" ht="49.5" customHeight="1" x14ac:dyDescent="0.3">
      <c r="A1" s="181" t="s">
        <v>119</v>
      </c>
      <c r="B1" s="181"/>
      <c r="C1" s="181"/>
      <c r="D1" s="181"/>
      <c r="E1" s="181"/>
      <c r="F1" s="181"/>
      <c r="G1" s="181"/>
      <c r="H1" s="124"/>
      <c r="I1" s="124"/>
      <c r="J1" s="124"/>
      <c r="K1" s="124"/>
      <c r="L1" s="80"/>
      <c r="M1" s="80"/>
      <c r="N1" s="80"/>
      <c r="O1" s="80"/>
    </row>
    <row r="2" spans="1:15" ht="19.5" thickBot="1" x14ac:dyDescent="0.35">
      <c r="A2" s="125"/>
      <c r="B2" s="125"/>
      <c r="C2" s="125"/>
      <c r="D2" s="23"/>
      <c r="E2" s="71"/>
      <c r="F2" s="71"/>
      <c r="G2" s="71"/>
      <c r="H2" s="71"/>
      <c r="I2" s="71"/>
      <c r="J2" s="24"/>
      <c r="K2" s="25"/>
    </row>
    <row r="3" spans="1:15" ht="21" thickBot="1" x14ac:dyDescent="0.35">
      <c r="A3" s="22" t="s">
        <v>61</v>
      </c>
      <c r="B3" s="32"/>
      <c r="C3" s="23"/>
      <c r="D3" s="23"/>
      <c r="E3" s="23"/>
      <c r="F3" s="126"/>
      <c r="G3" s="117" t="s">
        <v>62</v>
      </c>
      <c r="H3" s="118" t="s">
        <v>85</v>
      </c>
      <c r="I3" s="1"/>
      <c r="J3" s="24"/>
      <c r="K3" s="25"/>
    </row>
    <row r="4" spans="1:15" ht="20.25" x14ac:dyDescent="0.3">
      <c r="A4" s="22"/>
      <c r="B4" s="32"/>
      <c r="C4" s="23"/>
      <c r="D4" s="23"/>
      <c r="E4" s="23"/>
      <c r="F4" s="158"/>
      <c r="G4" s="117"/>
      <c r="H4" s="118"/>
      <c r="I4" s="1"/>
      <c r="J4" s="24"/>
      <c r="K4" s="25"/>
    </row>
    <row r="5" spans="1:15" ht="21" thickBot="1" x14ac:dyDescent="0.35">
      <c r="A5" s="22" t="s">
        <v>93</v>
      </c>
      <c r="B5" s="32"/>
      <c r="C5" s="23"/>
      <c r="D5" s="23"/>
      <c r="E5" s="23"/>
      <c r="F5" s="158"/>
      <c r="G5" s="117"/>
      <c r="H5" s="118"/>
      <c r="I5" s="1"/>
      <c r="J5" s="24"/>
      <c r="K5" s="25"/>
    </row>
    <row r="6" spans="1:15" ht="21" thickBot="1" x14ac:dyDescent="0.35">
      <c r="A6" s="141"/>
      <c r="B6" s="32"/>
      <c r="C6" s="23"/>
      <c r="D6" s="23"/>
      <c r="E6" s="23"/>
      <c r="F6" s="158"/>
      <c r="G6" s="117" t="s">
        <v>62</v>
      </c>
      <c r="H6" s="121" t="s">
        <v>73</v>
      </c>
      <c r="I6" s="1"/>
      <c r="J6" s="24"/>
      <c r="K6" s="25"/>
    </row>
    <row r="7" spans="1:15" ht="20.25" x14ac:dyDescent="0.3">
      <c r="A7" s="23"/>
      <c r="B7" s="23"/>
      <c r="C7" s="23"/>
      <c r="D7" s="23"/>
      <c r="E7" s="23"/>
      <c r="F7" s="23"/>
      <c r="G7" s="119"/>
      <c r="H7" s="120"/>
      <c r="I7" s="1"/>
      <c r="J7" s="23"/>
      <c r="K7" s="23"/>
      <c r="L7" s="1"/>
      <c r="M7" s="1"/>
      <c r="N7" s="1"/>
      <c r="O7" s="1"/>
    </row>
    <row r="8" spans="1:15" ht="21" thickBot="1" x14ac:dyDescent="0.35">
      <c r="A8" s="22" t="s">
        <v>94</v>
      </c>
      <c r="B8" s="23"/>
      <c r="C8" s="23"/>
      <c r="D8" s="23"/>
      <c r="E8" s="23"/>
      <c r="F8" s="23"/>
      <c r="G8" s="117"/>
      <c r="H8" s="121"/>
      <c r="I8" s="1"/>
      <c r="J8" s="23"/>
      <c r="K8" s="23"/>
      <c r="L8" s="1"/>
      <c r="M8" s="1"/>
      <c r="N8" s="1"/>
      <c r="O8" s="1"/>
    </row>
    <row r="9" spans="1:15" ht="21" thickBot="1" x14ac:dyDescent="0.35">
      <c r="A9" s="141"/>
      <c r="B9" s="23"/>
      <c r="C9" s="23"/>
      <c r="D9" s="23"/>
      <c r="E9" s="23"/>
      <c r="F9" s="23"/>
      <c r="G9" s="117" t="s">
        <v>62</v>
      </c>
      <c r="H9" s="121" t="s">
        <v>78</v>
      </c>
      <c r="I9" s="1"/>
      <c r="J9" s="23"/>
      <c r="K9" s="23"/>
      <c r="L9" s="1"/>
      <c r="M9" s="1"/>
      <c r="N9" s="1"/>
      <c r="O9" s="1"/>
    </row>
    <row r="10" spans="1:15" ht="20.25" x14ac:dyDescent="0.3">
      <c r="A10" s="23"/>
      <c r="B10" s="23"/>
      <c r="C10" s="23"/>
      <c r="D10" s="23"/>
      <c r="E10" s="23"/>
      <c r="F10" s="23"/>
      <c r="G10" s="119"/>
      <c r="H10" s="120"/>
      <c r="I10" s="1"/>
      <c r="J10" s="23"/>
      <c r="K10" s="23"/>
      <c r="L10" s="1"/>
      <c r="M10" s="1"/>
      <c r="N10" s="1"/>
      <c r="O10" s="1"/>
    </row>
    <row r="11" spans="1:15" ht="21" thickBot="1" x14ac:dyDescent="0.35">
      <c r="A11" s="22" t="s">
        <v>95</v>
      </c>
      <c r="B11" s="23"/>
      <c r="C11" s="23"/>
      <c r="D11" s="23"/>
      <c r="E11" s="23"/>
      <c r="F11" s="23"/>
      <c r="G11" s="119"/>
      <c r="H11" s="120"/>
      <c r="I11" s="1"/>
      <c r="J11" s="23"/>
      <c r="K11" s="23"/>
      <c r="L11" s="1"/>
      <c r="M11" s="1"/>
      <c r="N11" s="1"/>
      <c r="O11" s="1"/>
    </row>
    <row r="12" spans="1:15" ht="21" thickBot="1" x14ac:dyDescent="0.35">
      <c r="A12" s="141"/>
      <c r="B12" s="23"/>
      <c r="C12" s="23"/>
      <c r="D12" s="23"/>
      <c r="E12" s="23"/>
      <c r="F12" s="23"/>
      <c r="G12" s="117" t="s">
        <v>62</v>
      </c>
      <c r="H12" s="121" t="s">
        <v>96</v>
      </c>
      <c r="I12" s="1"/>
      <c r="J12" s="23"/>
      <c r="K12" s="23"/>
      <c r="L12" s="1"/>
      <c r="M12" s="1"/>
      <c r="N12" s="1"/>
      <c r="O12" s="1"/>
    </row>
    <row r="13" spans="1:15" ht="20.25" x14ac:dyDescent="0.3">
      <c r="A13" s="23"/>
      <c r="B13" s="23"/>
      <c r="C13" s="23"/>
      <c r="D13" s="23"/>
      <c r="E13" s="23"/>
      <c r="F13" s="23"/>
      <c r="G13" s="119"/>
      <c r="H13" s="143" t="s">
        <v>75</v>
      </c>
      <c r="I13" s="1"/>
      <c r="J13" s="23"/>
      <c r="K13" s="23"/>
      <c r="L13" s="1"/>
      <c r="M13" s="1"/>
      <c r="N13" s="1"/>
      <c r="O13" s="1"/>
    </row>
    <row r="14" spans="1:15" ht="21" thickBot="1" x14ac:dyDescent="0.35">
      <c r="A14" s="22" t="s">
        <v>107</v>
      </c>
      <c r="B14" s="23"/>
      <c r="C14" s="23"/>
      <c r="D14" s="23"/>
      <c r="E14" s="23"/>
      <c r="F14" s="23"/>
      <c r="G14" s="119"/>
      <c r="H14" s="143" t="s">
        <v>117</v>
      </c>
      <c r="I14" s="1"/>
      <c r="J14" s="23"/>
      <c r="K14" s="23"/>
      <c r="L14" s="1"/>
      <c r="M14" s="1"/>
      <c r="N14" s="1"/>
      <c r="O14" s="1"/>
    </row>
    <row r="15" spans="1:15" ht="21" thickBot="1" x14ac:dyDescent="0.35">
      <c r="A15" s="141"/>
      <c r="B15" s="23"/>
      <c r="C15" s="23"/>
      <c r="D15" s="23"/>
      <c r="E15" s="23"/>
      <c r="F15" s="23"/>
      <c r="G15" s="119"/>
      <c r="H15" s="143" t="s">
        <v>118</v>
      </c>
      <c r="I15" s="1"/>
      <c r="J15" s="23"/>
      <c r="K15" s="23"/>
      <c r="L15" s="1"/>
      <c r="M15" s="1"/>
      <c r="N15" s="1"/>
      <c r="O15" s="1"/>
    </row>
    <row r="16" spans="1:15" ht="20.25" x14ac:dyDescent="0.3">
      <c r="A16" s="23"/>
      <c r="B16" s="23"/>
      <c r="C16" s="23"/>
      <c r="D16" s="23"/>
      <c r="E16" s="23"/>
      <c r="F16" s="23"/>
      <c r="G16" s="119"/>
      <c r="H16" s="177" t="s">
        <v>76</v>
      </c>
      <c r="I16" s="1"/>
      <c r="J16" s="23"/>
      <c r="K16" s="23"/>
      <c r="L16" s="1"/>
      <c r="M16" s="1"/>
      <c r="N16" s="1"/>
      <c r="O16" s="1"/>
    </row>
    <row r="17" spans="1:11" ht="20.25" x14ac:dyDescent="0.3">
      <c r="A17" s="22" t="s">
        <v>114</v>
      </c>
      <c r="B17" s="23"/>
      <c r="C17" s="23"/>
      <c r="D17" s="129"/>
      <c r="E17" s="26"/>
      <c r="F17" s="25"/>
      <c r="G17" s="122"/>
      <c r="H17" s="143" t="s">
        <v>77</v>
      </c>
      <c r="I17" s="1"/>
      <c r="J17" s="24"/>
      <c r="K17" s="25"/>
    </row>
    <row r="18" spans="1:11" ht="21" thickBot="1" x14ac:dyDescent="0.35">
      <c r="A18" s="22" t="s">
        <v>121</v>
      </c>
      <c r="B18" s="32"/>
      <c r="C18" s="23"/>
      <c r="D18" s="129"/>
      <c r="E18" s="26"/>
      <c r="F18" s="25"/>
      <c r="G18" s="122"/>
      <c r="H18" s="1"/>
      <c r="I18" s="1"/>
      <c r="J18" s="24"/>
      <c r="K18" s="25"/>
    </row>
    <row r="19" spans="1:11" ht="30" customHeight="1" x14ac:dyDescent="0.3">
      <c r="A19" s="187" t="s">
        <v>63</v>
      </c>
      <c r="B19" s="189" t="s">
        <v>86</v>
      </c>
      <c r="C19" s="189"/>
      <c r="D19" s="190" t="s">
        <v>87</v>
      </c>
      <c r="E19" s="190" t="s">
        <v>88</v>
      </c>
      <c r="F19" s="185" t="s">
        <v>4</v>
      </c>
      <c r="G19" s="122"/>
      <c r="H19" s="121" t="s">
        <v>112</v>
      </c>
      <c r="I19" s="1"/>
      <c r="J19" s="24"/>
      <c r="K19" s="25"/>
    </row>
    <row r="20" spans="1:11" ht="42.75" x14ac:dyDescent="0.3">
      <c r="A20" s="188"/>
      <c r="B20" s="146" t="s">
        <v>89</v>
      </c>
      <c r="C20" s="147" t="s">
        <v>90</v>
      </c>
      <c r="D20" s="191"/>
      <c r="E20" s="191"/>
      <c r="F20" s="186"/>
      <c r="G20" s="119"/>
      <c r="H20" s="123"/>
      <c r="I20" s="1"/>
      <c r="J20" s="24"/>
      <c r="K20" s="25"/>
    </row>
    <row r="21" spans="1:11" ht="20.25" x14ac:dyDescent="0.3">
      <c r="A21" s="130" t="s">
        <v>1</v>
      </c>
      <c r="B21" s="131"/>
      <c r="C21" s="131"/>
      <c r="D21" s="131"/>
      <c r="E21" s="131"/>
      <c r="F21" s="132">
        <f>B21+C21+D21+E21</f>
        <v>0</v>
      </c>
      <c r="G21" s="117" t="s">
        <v>62</v>
      </c>
      <c r="H21" s="118" t="s">
        <v>113</v>
      </c>
      <c r="I21" s="1"/>
      <c r="J21" s="24"/>
      <c r="K21" s="25"/>
    </row>
    <row r="22" spans="1:11" ht="20.25" x14ac:dyDescent="0.3">
      <c r="A22" s="130" t="s">
        <v>2</v>
      </c>
      <c r="B22" s="131"/>
      <c r="C22" s="131"/>
      <c r="D22" s="131"/>
      <c r="E22" s="131"/>
      <c r="F22" s="132">
        <f>B22+C22+D22+E22</f>
        <v>0</v>
      </c>
      <c r="G22" s="117" t="s">
        <v>62</v>
      </c>
      <c r="H22" s="118" t="s">
        <v>115</v>
      </c>
      <c r="I22" s="1"/>
      <c r="J22" s="24"/>
      <c r="K22" s="25"/>
    </row>
    <row r="23" spans="1:11" ht="21" thickBot="1" x14ac:dyDescent="0.35">
      <c r="A23" s="133" t="s">
        <v>3</v>
      </c>
      <c r="B23" s="131"/>
      <c r="C23" s="131"/>
      <c r="D23" s="131"/>
      <c r="E23" s="131"/>
      <c r="F23" s="134">
        <f>B23+C23+D23+E23</f>
        <v>0</v>
      </c>
      <c r="G23" s="117" t="s">
        <v>62</v>
      </c>
      <c r="H23" s="118" t="s">
        <v>116</v>
      </c>
      <c r="I23" s="1"/>
      <c r="J23" s="24"/>
      <c r="K23" s="25"/>
    </row>
    <row r="24" spans="1:11" ht="19.5" thickBot="1" x14ac:dyDescent="0.35">
      <c r="A24" s="135" t="s">
        <v>64</v>
      </c>
      <c r="B24" s="136"/>
      <c r="C24" s="137"/>
      <c r="D24" s="138"/>
      <c r="E24" s="139"/>
      <c r="F24" s="140">
        <f>F21+F22+F23</f>
        <v>0</v>
      </c>
      <c r="G24" s="26"/>
      <c r="H24" s="26"/>
      <c r="I24" s="26"/>
      <c r="J24" s="24"/>
      <c r="K24" s="25"/>
    </row>
    <row r="25" spans="1:11" ht="20.25" x14ac:dyDescent="0.3">
      <c r="A25" s="22"/>
      <c r="B25" s="32"/>
      <c r="C25" s="23"/>
      <c r="D25" s="129"/>
      <c r="E25" s="26"/>
      <c r="F25" s="25"/>
      <c r="G25" s="122"/>
      <c r="H25" s="1"/>
      <c r="I25" s="1"/>
      <c r="J25" s="24"/>
      <c r="K25" s="25"/>
    </row>
    <row r="26" spans="1:11" ht="21" thickBot="1" x14ac:dyDescent="0.35">
      <c r="A26" s="22" t="s">
        <v>122</v>
      </c>
      <c r="B26" s="32"/>
      <c r="C26" s="23"/>
      <c r="D26" s="129"/>
      <c r="E26" s="26"/>
      <c r="F26" s="25"/>
      <c r="G26" s="122"/>
      <c r="H26" s="1"/>
      <c r="I26" s="1"/>
      <c r="J26" s="24"/>
      <c r="K26" s="25"/>
    </row>
    <row r="27" spans="1:11" ht="33" customHeight="1" x14ac:dyDescent="0.3">
      <c r="A27" s="187" t="s">
        <v>63</v>
      </c>
      <c r="B27" s="189" t="s">
        <v>86</v>
      </c>
      <c r="C27" s="189"/>
      <c r="D27" s="190" t="s">
        <v>87</v>
      </c>
      <c r="E27" s="190" t="s">
        <v>88</v>
      </c>
      <c r="F27" s="185" t="s">
        <v>4</v>
      </c>
      <c r="G27" s="122"/>
      <c r="H27" s="121"/>
      <c r="I27" s="1"/>
      <c r="J27" s="24"/>
      <c r="K27" s="25"/>
    </row>
    <row r="28" spans="1:11" ht="42.75" x14ac:dyDescent="0.3">
      <c r="A28" s="188"/>
      <c r="B28" s="146" t="s">
        <v>89</v>
      </c>
      <c r="C28" s="147" t="s">
        <v>90</v>
      </c>
      <c r="D28" s="191"/>
      <c r="E28" s="191"/>
      <c r="F28" s="186"/>
      <c r="G28" s="119"/>
      <c r="H28" s="123"/>
      <c r="I28" s="1"/>
      <c r="J28" s="24"/>
      <c r="K28" s="25"/>
    </row>
    <row r="29" spans="1:11" ht="20.25" x14ac:dyDescent="0.3">
      <c r="A29" s="130" t="s">
        <v>1</v>
      </c>
      <c r="B29" s="131"/>
      <c r="C29" s="131"/>
      <c r="D29" s="131"/>
      <c r="E29" s="131"/>
      <c r="F29" s="132">
        <f>B29+C29+D29+E29</f>
        <v>0</v>
      </c>
      <c r="G29" s="117"/>
      <c r="H29" s="118"/>
      <c r="I29" s="1"/>
      <c r="J29" s="24"/>
      <c r="K29" s="25"/>
    </row>
    <row r="30" spans="1:11" ht="20.25" x14ac:dyDescent="0.3">
      <c r="A30" s="130" t="s">
        <v>2</v>
      </c>
      <c r="B30" s="131"/>
      <c r="C30" s="131"/>
      <c r="D30" s="131"/>
      <c r="E30" s="131"/>
      <c r="F30" s="132">
        <f>B30+C30+D30+E30</f>
        <v>0</v>
      </c>
      <c r="G30" s="117"/>
      <c r="H30" s="118"/>
      <c r="I30" s="1"/>
      <c r="J30" s="24"/>
      <c r="K30" s="25"/>
    </row>
    <row r="31" spans="1:11" ht="21" thickBot="1" x14ac:dyDescent="0.35">
      <c r="A31" s="133" t="s">
        <v>3</v>
      </c>
      <c r="B31" s="131"/>
      <c r="C31" s="131"/>
      <c r="D31" s="131"/>
      <c r="E31" s="131"/>
      <c r="F31" s="134">
        <f>B31+C31+D31+E31</f>
        <v>0</v>
      </c>
      <c r="G31" s="117"/>
      <c r="H31" s="118"/>
      <c r="I31" s="1"/>
      <c r="J31" s="24"/>
      <c r="K31" s="25"/>
    </row>
    <row r="32" spans="1:11" ht="19.5" thickBot="1" x14ac:dyDescent="0.35">
      <c r="A32" s="135" t="s">
        <v>64</v>
      </c>
      <c r="B32" s="136"/>
      <c r="C32" s="137"/>
      <c r="D32" s="138"/>
      <c r="E32" s="139"/>
      <c r="F32" s="140">
        <f>F29+F30+F31</f>
        <v>0</v>
      </c>
      <c r="G32" s="26"/>
      <c r="H32" s="26"/>
      <c r="I32" s="26"/>
      <c r="J32" s="24"/>
      <c r="K32" s="25"/>
    </row>
    <row r="33" spans="1:11" ht="20.25" x14ac:dyDescent="0.3">
      <c r="A33" s="22"/>
      <c r="B33" s="32"/>
      <c r="C33" s="23"/>
      <c r="D33" s="129"/>
      <c r="E33" s="26"/>
      <c r="F33" s="25"/>
      <c r="G33" s="122"/>
      <c r="H33" s="1"/>
      <c r="I33" s="1"/>
      <c r="J33" s="24"/>
      <c r="K33" s="25"/>
    </row>
    <row r="34" spans="1:11" ht="21" thickBot="1" x14ac:dyDescent="0.35">
      <c r="A34" s="22" t="s">
        <v>124</v>
      </c>
      <c r="B34" s="32"/>
      <c r="C34" s="23"/>
      <c r="D34" s="129"/>
      <c r="E34" s="26"/>
      <c r="F34" s="25"/>
      <c r="G34" s="122"/>
      <c r="H34" s="1"/>
      <c r="I34" s="1"/>
      <c r="J34" s="24"/>
      <c r="K34" s="25"/>
    </row>
    <row r="35" spans="1:11" ht="39.75" customHeight="1" x14ac:dyDescent="0.3">
      <c r="A35" s="187" t="s">
        <v>63</v>
      </c>
      <c r="B35" s="189" t="s">
        <v>86</v>
      </c>
      <c r="C35" s="189"/>
      <c r="D35" s="190" t="s">
        <v>87</v>
      </c>
      <c r="E35" s="190" t="s">
        <v>88</v>
      </c>
      <c r="F35" s="185" t="s">
        <v>4</v>
      </c>
      <c r="G35" s="122"/>
      <c r="H35" s="121"/>
      <c r="I35" s="1"/>
      <c r="J35" s="24"/>
      <c r="K35" s="25"/>
    </row>
    <row r="36" spans="1:11" ht="42.75" x14ac:dyDescent="0.3">
      <c r="A36" s="188"/>
      <c r="B36" s="146" t="s">
        <v>89</v>
      </c>
      <c r="C36" s="147" t="s">
        <v>90</v>
      </c>
      <c r="D36" s="191"/>
      <c r="E36" s="191"/>
      <c r="F36" s="186"/>
      <c r="G36" s="119"/>
      <c r="H36" s="123"/>
      <c r="I36" s="1"/>
      <c r="J36" s="24"/>
      <c r="K36" s="25"/>
    </row>
    <row r="37" spans="1:11" ht="20.25" x14ac:dyDescent="0.3">
      <c r="A37" s="130" t="s">
        <v>1</v>
      </c>
      <c r="B37" s="131"/>
      <c r="C37" s="131"/>
      <c r="D37" s="131"/>
      <c r="E37" s="131"/>
      <c r="F37" s="132">
        <f>B37+C37+D37+E37</f>
        <v>0</v>
      </c>
      <c r="G37" s="117"/>
      <c r="H37" s="118"/>
      <c r="I37" s="1"/>
      <c r="J37" s="24"/>
      <c r="K37" s="25"/>
    </row>
    <row r="38" spans="1:11" ht="20.25" x14ac:dyDescent="0.3">
      <c r="A38" s="130" t="s">
        <v>2</v>
      </c>
      <c r="B38" s="131"/>
      <c r="C38" s="131"/>
      <c r="D38" s="131"/>
      <c r="E38" s="131"/>
      <c r="F38" s="132">
        <f>B38+C38+D38+E38</f>
        <v>0</v>
      </c>
      <c r="G38" s="117"/>
      <c r="H38" s="118"/>
      <c r="I38" s="1"/>
      <c r="J38" s="24"/>
      <c r="K38" s="25"/>
    </row>
    <row r="39" spans="1:11" ht="21" thickBot="1" x14ac:dyDescent="0.35">
      <c r="A39" s="133" t="s">
        <v>3</v>
      </c>
      <c r="B39" s="131"/>
      <c r="C39" s="131"/>
      <c r="D39" s="131"/>
      <c r="E39" s="131"/>
      <c r="F39" s="134">
        <f>B39+C39+D39+E39</f>
        <v>0</v>
      </c>
      <c r="G39" s="117"/>
      <c r="H39" s="118"/>
      <c r="I39" s="1"/>
      <c r="J39" s="24"/>
      <c r="K39" s="25"/>
    </row>
    <row r="40" spans="1:11" ht="19.5" thickBot="1" x14ac:dyDescent="0.35">
      <c r="A40" s="135" t="s">
        <v>64</v>
      </c>
      <c r="B40" s="136"/>
      <c r="C40" s="137"/>
      <c r="D40" s="138"/>
      <c r="E40" s="139"/>
      <c r="F40" s="140">
        <f>F37+F38+F39</f>
        <v>0</v>
      </c>
      <c r="G40" s="26"/>
      <c r="H40" s="26"/>
      <c r="I40" s="26"/>
      <c r="J40" s="24"/>
      <c r="K40" s="25"/>
    </row>
    <row r="41" spans="1:11" ht="20.25" x14ac:dyDescent="0.3">
      <c r="A41" s="22"/>
      <c r="B41" s="32"/>
      <c r="C41" s="23"/>
      <c r="D41" s="129"/>
      <c r="E41" s="26"/>
      <c r="F41" s="25"/>
      <c r="G41" s="122"/>
      <c r="H41" s="1"/>
      <c r="I41" s="1"/>
      <c r="J41" s="24"/>
      <c r="K41" s="25"/>
    </row>
    <row r="42" spans="1:11" ht="21" thickBot="1" x14ac:dyDescent="0.35">
      <c r="A42" s="22" t="s">
        <v>123</v>
      </c>
      <c r="B42" s="32"/>
      <c r="C42" s="23"/>
      <c r="D42" s="129"/>
      <c r="E42" s="26"/>
      <c r="F42" s="25"/>
      <c r="G42" s="122"/>
      <c r="H42" s="1"/>
      <c r="I42" s="1"/>
      <c r="J42" s="24"/>
      <c r="K42" s="25"/>
    </row>
    <row r="43" spans="1:11" ht="34.5" customHeight="1" x14ac:dyDescent="0.3">
      <c r="A43" s="187" t="s">
        <v>63</v>
      </c>
      <c r="B43" s="189" t="s">
        <v>86</v>
      </c>
      <c r="C43" s="189"/>
      <c r="D43" s="190" t="s">
        <v>87</v>
      </c>
      <c r="E43" s="190" t="s">
        <v>88</v>
      </c>
      <c r="F43" s="185" t="s">
        <v>4</v>
      </c>
      <c r="G43" s="122"/>
      <c r="H43" s="121"/>
      <c r="I43" s="1"/>
      <c r="J43" s="24"/>
      <c r="K43" s="25"/>
    </row>
    <row r="44" spans="1:11" ht="42.75" x14ac:dyDescent="0.3">
      <c r="A44" s="188"/>
      <c r="B44" s="146" t="s">
        <v>89</v>
      </c>
      <c r="C44" s="147" t="s">
        <v>90</v>
      </c>
      <c r="D44" s="191"/>
      <c r="E44" s="191"/>
      <c r="F44" s="186"/>
      <c r="G44" s="119"/>
      <c r="H44" s="123"/>
      <c r="I44" s="1"/>
      <c r="J44" s="24"/>
      <c r="K44" s="25"/>
    </row>
    <row r="45" spans="1:11" ht="20.25" x14ac:dyDescent="0.3">
      <c r="A45" s="130" t="s">
        <v>1</v>
      </c>
      <c r="B45" s="131">
        <f>B21+B29+B37</f>
        <v>0</v>
      </c>
      <c r="C45" s="131">
        <f t="shared" ref="C45:E45" si="0">C21+C29+C37</f>
        <v>0</v>
      </c>
      <c r="D45" s="131">
        <f t="shared" si="0"/>
        <v>0</v>
      </c>
      <c r="E45" s="131">
        <f>E21+E29+E37</f>
        <v>0</v>
      </c>
      <c r="F45" s="132">
        <f>B45+C45+D45+E45</f>
        <v>0</v>
      </c>
      <c r="G45" s="117"/>
      <c r="H45" s="118"/>
      <c r="I45" s="1"/>
      <c r="J45" s="24"/>
      <c r="K45" s="25"/>
    </row>
    <row r="46" spans="1:11" ht="20.25" x14ac:dyDescent="0.3">
      <c r="A46" s="130" t="s">
        <v>2</v>
      </c>
      <c r="B46" s="131">
        <f t="shared" ref="B46:E47" si="1">B22+B30+B38</f>
        <v>0</v>
      </c>
      <c r="C46" s="131">
        <f t="shared" si="1"/>
        <v>0</v>
      </c>
      <c r="D46" s="131">
        <f t="shared" si="1"/>
        <v>0</v>
      </c>
      <c r="E46" s="131">
        <f t="shared" si="1"/>
        <v>0</v>
      </c>
      <c r="F46" s="132">
        <f>B46+C46+D46+E46</f>
        <v>0</v>
      </c>
      <c r="G46" s="117"/>
      <c r="H46" s="118"/>
      <c r="I46" s="1"/>
      <c r="J46" s="24"/>
      <c r="K46" s="25"/>
    </row>
    <row r="47" spans="1:11" ht="21" thickBot="1" x14ac:dyDescent="0.35">
      <c r="A47" s="133" t="s">
        <v>3</v>
      </c>
      <c r="B47" s="131">
        <f t="shared" si="1"/>
        <v>0</v>
      </c>
      <c r="C47" s="131">
        <f t="shared" si="1"/>
        <v>0</v>
      </c>
      <c r="D47" s="131">
        <f t="shared" si="1"/>
        <v>0</v>
      </c>
      <c r="E47" s="131">
        <f t="shared" si="1"/>
        <v>0</v>
      </c>
      <c r="F47" s="134">
        <f>B47+C47+D47+E47</f>
        <v>0</v>
      </c>
      <c r="G47" s="117"/>
      <c r="H47" s="118"/>
      <c r="I47" s="1"/>
      <c r="J47" s="24"/>
      <c r="K47" s="25"/>
    </row>
    <row r="48" spans="1:11" ht="19.5" thickBot="1" x14ac:dyDescent="0.35">
      <c r="A48" s="135" t="s">
        <v>64</v>
      </c>
      <c r="B48" s="136"/>
      <c r="C48" s="137"/>
      <c r="D48" s="138"/>
      <c r="E48" s="139"/>
      <c r="F48" s="140">
        <f>F45+F46+F47</f>
        <v>0</v>
      </c>
      <c r="G48" s="26"/>
      <c r="H48" s="26"/>
      <c r="I48" s="26"/>
      <c r="J48" s="24"/>
      <c r="K48" s="25"/>
    </row>
    <row r="49" spans="1:15" x14ac:dyDescent="0.3">
      <c r="A49" s="23"/>
      <c r="B49" s="23"/>
      <c r="C49" s="23"/>
      <c r="D49" s="23"/>
      <c r="E49" s="23"/>
      <c r="F49" s="23"/>
      <c r="G49" s="26"/>
      <c r="H49" s="26"/>
      <c r="I49" s="26"/>
      <c r="J49" s="24"/>
      <c r="K49" s="25"/>
      <c r="N49" s="1"/>
      <c r="O49" s="1"/>
    </row>
    <row r="50" spans="1:15" s="82" customFormat="1" ht="19.5" thickBot="1" x14ac:dyDescent="0.35">
      <c r="A50" s="22" t="s">
        <v>120</v>
      </c>
      <c r="B50" s="33"/>
      <c r="C50" s="33"/>
      <c r="D50" s="23"/>
      <c r="E50" s="23"/>
      <c r="F50" s="26"/>
      <c r="G50" s="26"/>
      <c r="H50" s="26"/>
      <c r="I50" s="26"/>
      <c r="J50" s="24"/>
      <c r="K50" s="25"/>
    </row>
    <row r="51" spans="1:15" s="82" customFormat="1" ht="27" customHeight="1" thickBot="1" x14ac:dyDescent="0.35">
      <c r="A51" s="182" t="s">
        <v>102</v>
      </c>
      <c r="B51" s="183"/>
      <c r="C51" s="183"/>
      <c r="D51" s="183"/>
      <c r="E51" s="184"/>
      <c r="F51" s="163" t="e">
        <f>ROUND(Расчет!C33,2)</f>
        <v>#DIV/0!</v>
      </c>
    </row>
    <row r="52" spans="1:15" ht="19.5" thickBot="1" x14ac:dyDescent="0.35">
      <c r="A52" s="164"/>
      <c r="B52" s="164"/>
      <c r="C52" s="164"/>
      <c r="D52" s="164"/>
      <c r="E52" s="164"/>
      <c r="F52" s="165"/>
      <c r="G52" s="1"/>
      <c r="H52" s="1"/>
      <c r="I52" s="1"/>
      <c r="J52" s="1"/>
      <c r="K52" s="1"/>
      <c r="L52" s="1"/>
      <c r="M52" s="1"/>
    </row>
    <row r="53" spans="1:15" ht="27" customHeight="1" thickBot="1" x14ac:dyDescent="0.35">
      <c r="A53" s="182" t="s">
        <v>103</v>
      </c>
      <c r="B53" s="183"/>
      <c r="C53" s="183"/>
      <c r="D53" s="183"/>
      <c r="E53" s="184"/>
      <c r="F53" s="163">
        <f>ROUND(Расчет!D38,2)</f>
        <v>0</v>
      </c>
      <c r="G53" s="1"/>
      <c r="H53" s="1"/>
      <c r="I53" s="1"/>
      <c r="J53" s="1"/>
      <c r="K53" s="1"/>
      <c r="L53" s="1"/>
      <c r="M53" s="1"/>
    </row>
    <row r="54" spans="1:15" ht="19.5" thickBot="1" x14ac:dyDescent="0.35">
      <c r="A54" s="72"/>
      <c r="B54" s="33"/>
      <c r="C54" s="33"/>
      <c r="D54" s="23"/>
      <c r="E54" s="23"/>
      <c r="F54" s="26"/>
      <c r="G54" s="26"/>
      <c r="H54" s="26"/>
      <c r="I54" s="26"/>
      <c r="J54" s="24"/>
      <c r="K54" s="25"/>
    </row>
    <row r="55" spans="1:15" s="82" customFormat="1" ht="36" customHeight="1" thickBot="1" x14ac:dyDescent="0.35">
      <c r="A55" s="178" t="s">
        <v>125</v>
      </c>
      <c r="B55" s="179"/>
      <c r="C55" s="179"/>
      <c r="D55" s="179"/>
      <c r="E55" s="180"/>
      <c r="F55" s="162" t="e">
        <f>ROUND(F24/$F$48*$F$58,2)</f>
        <v>#DIV/0!</v>
      </c>
      <c r="G55" s="26"/>
      <c r="H55" s="24"/>
      <c r="I55" s="25"/>
      <c r="J55" s="25"/>
      <c r="K55" s="25"/>
    </row>
    <row r="56" spans="1:15" ht="19.5" thickBot="1" x14ac:dyDescent="0.35">
      <c r="A56" s="178" t="s">
        <v>126</v>
      </c>
      <c r="B56" s="179"/>
      <c r="C56" s="179"/>
      <c r="D56" s="179"/>
      <c r="E56" s="180"/>
      <c r="F56" s="162" t="e">
        <f>ROUND(F32/$F$48*$F$58,2)</f>
        <v>#DIV/0!</v>
      </c>
    </row>
    <row r="57" spans="1:15" s="82" customFormat="1" ht="36" customHeight="1" thickBot="1" x14ac:dyDescent="0.35">
      <c r="A57" s="178" t="s">
        <v>127</v>
      </c>
      <c r="B57" s="179"/>
      <c r="C57" s="179"/>
      <c r="D57" s="179"/>
      <c r="E57" s="180"/>
      <c r="F57" s="162" t="e">
        <f>ROUND(F58-SUM(F55:F56),2)</f>
        <v>#DIV/0!</v>
      </c>
      <c r="G57" s="26"/>
      <c r="H57" s="24"/>
      <c r="I57" s="25"/>
      <c r="J57" s="25"/>
      <c r="K57" s="25"/>
    </row>
    <row r="58" spans="1:15" ht="19.5" thickBot="1" x14ac:dyDescent="0.35">
      <c r="A58" s="178" t="s">
        <v>100</v>
      </c>
      <c r="B58" s="179"/>
      <c r="C58" s="179"/>
      <c r="D58" s="179"/>
      <c r="E58" s="180"/>
      <c r="F58" s="162" t="e">
        <f>ROUND(F51+F53,2)</f>
        <v>#DIV/0!</v>
      </c>
    </row>
    <row r="59" spans="1:15" ht="19.5" thickBot="1" x14ac:dyDescent="0.35">
      <c r="A59" s="166"/>
      <c r="B59" s="167"/>
      <c r="C59" s="167"/>
      <c r="D59" s="168"/>
      <c r="E59" s="168"/>
      <c r="F59" s="26"/>
      <c r="G59" s="149"/>
      <c r="H59" s="149"/>
    </row>
    <row r="60" spans="1:15" ht="19.5" thickBot="1" x14ac:dyDescent="0.35">
      <c r="A60" s="178" t="s">
        <v>128</v>
      </c>
      <c r="B60" s="179"/>
      <c r="C60" s="179"/>
      <c r="D60" s="179"/>
      <c r="E60" s="180"/>
      <c r="F60" s="162" t="e">
        <f>ROUND(F24/$F$48*$F$63,2)</f>
        <v>#DIV/0!</v>
      </c>
      <c r="G60" s="150"/>
      <c r="H60" s="150"/>
    </row>
    <row r="61" spans="1:15" ht="19.5" thickBot="1" x14ac:dyDescent="0.35">
      <c r="A61" s="178" t="s">
        <v>129</v>
      </c>
      <c r="B61" s="179"/>
      <c r="C61" s="179"/>
      <c r="D61" s="179"/>
      <c r="E61" s="180"/>
      <c r="F61" s="162" t="e">
        <f>ROUND(F32/$F$48*$F$63,2)</f>
        <v>#DIV/0!</v>
      </c>
      <c r="G61" s="148"/>
      <c r="H61" s="148"/>
    </row>
    <row r="62" spans="1:15" ht="19.5" thickBot="1" x14ac:dyDescent="0.35">
      <c r="A62" s="178" t="s">
        <v>130</v>
      </c>
      <c r="B62" s="179"/>
      <c r="C62" s="179"/>
      <c r="D62" s="179"/>
      <c r="E62" s="180"/>
      <c r="F62" s="162" t="e">
        <f>ROUND(F63-SUM(F60:F61),2)</f>
        <v>#DIV/0!</v>
      </c>
    </row>
    <row r="63" spans="1:15" ht="19.5" thickBot="1" x14ac:dyDescent="0.35">
      <c r="A63" s="178" t="s">
        <v>101</v>
      </c>
      <c r="B63" s="179"/>
      <c r="C63" s="179"/>
      <c r="D63" s="179"/>
      <c r="E63" s="180"/>
      <c r="F63" s="162" t="e">
        <f>F58/9</f>
        <v>#DIV/0!</v>
      </c>
    </row>
    <row r="65" spans="1:13" s="82" customFormat="1" x14ac:dyDescent="0.3">
      <c r="A65" s="88"/>
      <c r="B65" s="79"/>
      <c r="C65" s="79"/>
      <c r="D65" s="1"/>
      <c r="E65" s="1"/>
      <c r="F65" s="84"/>
      <c r="G65" s="84"/>
      <c r="H65" s="84"/>
      <c r="I65" s="84"/>
      <c r="J65" s="81"/>
      <c r="K65" s="1"/>
      <c r="L65" s="1"/>
      <c r="M65" s="1"/>
    </row>
    <row r="66" spans="1:13" s="82" customFormat="1" x14ac:dyDescent="0.3">
      <c r="A66" s="88"/>
      <c r="B66" s="79"/>
      <c r="C66" s="79"/>
      <c r="D66" s="1"/>
      <c r="E66" s="1"/>
      <c r="F66" s="84"/>
      <c r="G66" s="84"/>
      <c r="H66" s="84"/>
      <c r="I66" s="84"/>
      <c r="J66" s="81"/>
      <c r="K66" s="1"/>
      <c r="L66" s="1"/>
      <c r="M66" s="1"/>
    </row>
    <row r="67" spans="1:13" s="82" customFormat="1" x14ac:dyDescent="0.3">
      <c r="A67" s="88"/>
      <c r="B67" s="79"/>
      <c r="C67" s="79"/>
      <c r="D67" s="1"/>
      <c r="E67" s="1"/>
      <c r="F67" s="84"/>
      <c r="G67" s="84"/>
      <c r="H67" s="84"/>
      <c r="I67" s="84"/>
      <c r="J67" s="81"/>
      <c r="K67" s="1"/>
      <c r="L67" s="1"/>
      <c r="M67" s="1"/>
    </row>
    <row r="68" spans="1:13" s="82" customFormat="1" x14ac:dyDescent="0.3">
      <c r="A68" s="88"/>
      <c r="B68" s="79"/>
      <c r="C68" s="79"/>
      <c r="D68" s="1"/>
      <c r="E68" s="1"/>
      <c r="F68" s="84"/>
      <c r="G68" s="84"/>
      <c r="H68" s="84"/>
      <c r="I68" s="84"/>
      <c r="J68" s="81"/>
      <c r="K68" s="1"/>
      <c r="L68" s="1"/>
      <c r="M68" s="1"/>
    </row>
    <row r="69" spans="1:13" s="82" customFormat="1" x14ac:dyDescent="0.3">
      <c r="A69" s="88"/>
      <c r="B69" s="79"/>
      <c r="C69" s="79"/>
      <c r="D69" s="1"/>
      <c r="E69" s="1"/>
      <c r="F69" s="84"/>
      <c r="G69" s="84"/>
      <c r="H69" s="84"/>
      <c r="I69" s="84"/>
      <c r="J69" s="81"/>
      <c r="K69" s="1"/>
      <c r="L69" s="1"/>
      <c r="M69" s="1"/>
    </row>
  </sheetData>
  <sheetProtection algorithmName="SHA-512" hashValue="O7MWQBaC96Fw+ocEuiH2WxnBzrbshQAt3OsRMB8by13rm5hE1fSskGZDjGJfgJVtUvoyINWjF7iifFeC6ldE8g==" saltValue="KnBHMr1DraycJspyN6/teA==" spinCount="100000" sheet="1" selectLockedCells="1"/>
  <mergeCells count="31">
    <mergeCell ref="B27:C27"/>
    <mergeCell ref="D27:D28"/>
    <mergeCell ref="E27:E28"/>
    <mergeCell ref="F27:F28"/>
    <mergeCell ref="A35:A36"/>
    <mergeCell ref="B35:C35"/>
    <mergeCell ref="D35:D36"/>
    <mergeCell ref="E35:E36"/>
    <mergeCell ref="F35:F36"/>
    <mergeCell ref="A1:G1"/>
    <mergeCell ref="A63:E63"/>
    <mergeCell ref="A51:E51"/>
    <mergeCell ref="A53:E53"/>
    <mergeCell ref="F43:F44"/>
    <mergeCell ref="A58:E58"/>
    <mergeCell ref="A43:A44"/>
    <mergeCell ref="B43:C43"/>
    <mergeCell ref="D43:D44"/>
    <mergeCell ref="E43:E44"/>
    <mergeCell ref="A19:A20"/>
    <mergeCell ref="B19:C19"/>
    <mergeCell ref="D19:D20"/>
    <mergeCell ref="E19:E20"/>
    <mergeCell ref="F19:F20"/>
    <mergeCell ref="A27:A28"/>
    <mergeCell ref="A62:E62"/>
    <mergeCell ref="A55:E55"/>
    <mergeCell ref="A56:E56"/>
    <mergeCell ref="A57:E57"/>
    <mergeCell ref="A60:E60"/>
    <mergeCell ref="A61:E61"/>
  </mergeCells>
  <pageMargins left="0.15748031496062992" right="0.15748031496062992" top="0.78740157480314965" bottom="0.15748031496062992" header="0.74803149606299213" footer="0.15748031496062992"/>
  <pageSetup paperSize="9" scale="3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ErrorMessage="1" xr:uid="{00000000-0002-0000-0000-000000000000}">
          <x14:formula1>
            <xm:f>формула!$H$24:$K$24</xm:f>
          </x14:formula1>
          <xm:sqref>A9</xm:sqref>
        </x14:dataValidation>
        <x14:dataValidation type="list" showErrorMessage="1" xr:uid="{00000000-0002-0000-0000-000001000000}">
          <x14:formula1>
            <xm:f>формула!$H$25:$M$25</xm:f>
          </x14:formula1>
          <xm:sqref>A12</xm:sqref>
        </x14:dataValidation>
        <x14:dataValidation type="list" showErrorMessage="1" xr:uid="{00000000-0002-0000-0000-000002000000}">
          <x14:formula1>
            <xm:f>формула!$I$27:$K$27</xm:f>
          </x14:formula1>
          <xm:sqref>A6</xm:sqref>
        </x14:dataValidation>
        <x14:dataValidation type="list" showErrorMessage="1" xr:uid="{00000000-0002-0000-0000-000003000000}">
          <x14:formula1>
            <xm:f>формула!$H$29:$J$29</xm:f>
          </x14:formula1>
          <xm:sqref>A15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FFFF"/>
  </sheetPr>
  <dimension ref="A1:P45"/>
  <sheetViews>
    <sheetView topLeftCell="A10" zoomScale="70" zoomScaleNormal="70" zoomScaleSheetLayoutView="25" workbookViewId="0">
      <selection activeCell="E29" sqref="E29"/>
    </sheetView>
  </sheetViews>
  <sheetFormatPr defaultColWidth="9.140625" defaultRowHeight="20.25" x14ac:dyDescent="0.3"/>
  <cols>
    <col min="1" max="1" width="29" style="93" customWidth="1"/>
    <col min="2" max="3" width="29" style="113" customWidth="1"/>
    <col min="4" max="5" width="29" style="89" customWidth="1"/>
    <col min="6" max="6" width="29" style="90" customWidth="1"/>
    <col min="7" max="7" width="17.28515625" style="90" customWidth="1"/>
    <col min="8" max="8" width="22.42578125" style="90" customWidth="1"/>
    <col min="9" max="9" width="15.28515625" style="90" customWidth="1"/>
    <col min="10" max="10" width="15.28515625" style="91" customWidth="1"/>
    <col min="11" max="15" width="15.28515625" style="92" customWidth="1"/>
    <col min="16" max="16384" width="9.140625" style="89"/>
  </cols>
  <sheetData>
    <row r="1" spans="1:16" ht="21" customHeight="1" x14ac:dyDescent="0.35">
      <c r="A1" s="83" t="s">
        <v>65</v>
      </c>
      <c r="B1" s="90"/>
      <c r="C1" s="91"/>
      <c r="D1" s="92"/>
      <c r="E1" s="92"/>
      <c r="F1" s="92"/>
    </row>
    <row r="2" spans="1:16" ht="21" customHeight="1" thickBot="1" x14ac:dyDescent="0.35">
      <c r="B2" s="89"/>
      <c r="C2" s="89"/>
      <c r="F2" s="89"/>
    </row>
    <row r="3" spans="1:16" ht="64.5" customHeight="1" thickBot="1" x14ac:dyDescent="0.35">
      <c r="A3" s="85" t="s">
        <v>63</v>
      </c>
      <c r="B3" s="86" t="s">
        <v>16</v>
      </c>
      <c r="C3" s="86" t="s">
        <v>55</v>
      </c>
      <c r="D3" s="86" t="s">
        <v>5</v>
      </c>
      <c r="E3" s="86" t="s">
        <v>0</v>
      </c>
      <c r="F3" s="87" t="s">
        <v>4</v>
      </c>
      <c r="N3" s="89"/>
      <c r="O3" s="89"/>
    </row>
    <row r="4" spans="1:16" ht="21" customHeight="1" thickBot="1" x14ac:dyDescent="0.35">
      <c r="A4" s="94" t="s">
        <v>1</v>
      </c>
      <c r="B4" s="159">
        <f>(IF(AND('2026 г'!$A$6="город",'2026 г'!$A$9="Без доплат"),формула!$B$5*'2026 г'!B45)+IF(AND('2026 г'!$A$6="город",'2026 г'!$A$9="экология"),формула!$B$12*'2026 г'!B45)+IF(AND('2026 г'!$A$6="город",'2026 г'!$A$9="радиация"),формула!$B$19*'2026 г'!B45)+IF(AND('2026 г'!$A$6="село",'2026 г'!$A$9="Без доплат"),формула!$M$5*'2026 г'!B45)+IF(AND('2026 г'!$A$6="село",'2026 г'!$A$9="экология"),формула!$M$12*'2026 г'!B45)+IF(AND('2026 г'!$A$6="село",'2026 г'!$A$9="радиация"),формула!$M$19*'2026 г'!B45))</f>
        <v>0</v>
      </c>
      <c r="C4" s="159">
        <f>(IF(AND('2026 г'!$A$6="город",'2026 г'!$A$9="без доплат"),формула!$B$6*'2026 г'!C45)+IF(AND('2026 г'!$A$6="город",'2026 г'!$A$9="экология"),формула!$B$13*'2026 г'!C45)+IF(AND('2026 г'!$A$6="город",'2026 г'!$A$9="радиация"),формула!$B$20*'2026 г'!C45)+IF(AND('2026 г'!$A$6="село",'2026 г'!$A$9="без доплат"),формула!$M$6*'2026 г'!C45)+IF(AND('2026 г'!$A$6="село",'2026 г'!$A$9="экология"),формула!$M$13*'2026 г'!C45)+IF(AND('2026 г'!$A$6="село",'2026 г'!$A$9="радиация"),формула!$M$20*'2026 г'!C45))</f>
        <v>0</v>
      </c>
      <c r="D4" s="159">
        <f>(IF(AND('2026 г'!$A$6="город",'2026 г'!$A$9="без доплат"),формула!$E$5*'2026 г'!D45)+IF(AND('2026 г'!$A$6="город",'2026 г'!$A$9="экология"),формула!$E$12*'2026 г'!D45)+IF(AND('2026 г'!$A$6="город",'2026 г'!$A$9="радиация"),формула!$E$19*'2026 г'!D45)+IF(AND('2026 г'!$A$6="село",'2026 г'!$A$9="без доплат"),формула!$P$5*'2026 г'!D45)+IF(AND('2026 г'!$A$6="село",'2026 г'!$A$9="экология"),формула!$P$12*'2026 г'!D45)+IF(AND('2026 г'!$A$6="село",'2026 г'!$A$9="радиация"),формула!$P$19*'2026 г'!D45))</f>
        <v>0</v>
      </c>
      <c r="E4" s="159">
        <f>(IF(AND('2026 г'!$A$6="город",'2026 г'!$A$9="без доплат"),формула!$H$5*'2026 г'!E45)+IF(AND('2026 г'!$A$6="город",'2026 г'!$A$9="экология"),формула!$H$12*'2026 г'!E45)+IF(AND('2026 г'!$A$6="город",'2026 г'!$A$9="радиация"),формула!$H$19*'2026 г'!E45)+IF(AND('2026 г'!$A$6="село",'2026 г'!$A$9="без доплат"),формула!$S$5*'2026 г'!E45)+IF(AND('2026 г'!$A$6="село",'2026 г'!$A$9="экология"),формула!$S$12*'2026 г'!E45)+IF(AND('2026 г'!$A$6="село",'2026 г'!$A$9="радиация"),формула!$S$19*'2026 г'!E45))</f>
        <v>0</v>
      </c>
      <c r="F4" s="95">
        <f>B4+C4+D4+E4</f>
        <v>0</v>
      </c>
      <c r="P4" s="92"/>
    </row>
    <row r="5" spans="1:16" ht="21" customHeight="1" thickBot="1" x14ac:dyDescent="0.35">
      <c r="A5" s="96" t="s">
        <v>2</v>
      </c>
      <c r="B5" s="160">
        <f>(IF(AND('2026 г'!$A$6="город",'2026 г'!$A$9="Без доплат"),формула!$C$5*'2026 г'!B46)+IF(AND('2026 г'!$A$6="город",'2026 г'!$A$9="экология"),формула!$C$12*'2026 г'!B46)+IF(AND('2026 г'!$A$6="город",'2026 г'!$A$9="радиация"),формула!$C$19*'2026 г'!B46)+IF(AND('2026 г'!$A$6="село",'2026 г'!$A$9="Без доплат"),формула!$N$5*'2026 г'!B46)+IF(AND('2026 г'!$A$6="село",'2026 г'!$A$9="экология"),формула!$N$12*'2026 г'!B46)+IF(AND('2026 г'!$A$6="село",'2026 г'!$A$9="радиация"),формула!$N$19*'2026 г'!B46))</f>
        <v>0</v>
      </c>
      <c r="C5" s="160">
        <f>(IF(AND('2026 г'!$A$6="город",'2026 г'!$A$9="без доплат"),формула!$C$6*'2026 г'!C46)+IF(AND('2026 г'!$A$6="город",'2026 г'!$A$9="экология"),формула!$C$13*'2026 г'!C46)+IF(AND('2026 г'!$A$6="город",'2026 г'!$A$9="радиация"),формула!$C$20*'2026 г'!C46)+IF(AND('2026 г'!$A$6="село",'2026 г'!$A$9="без доплат"),формула!$N$6*'2026 г'!C46)+IF(AND('2026 г'!$A$6="село",'2026 г'!$A$9="экология"),формула!$N$13*'2026 г'!C46)+IF(AND('2026 г'!$A$6="село",'2026 г'!$A$9="радиация"),формула!$N$20*'2026 г'!C46))</f>
        <v>0</v>
      </c>
      <c r="D5" s="160">
        <f>(IF(AND('2026 г'!$A$6="город",'2026 г'!$A$9="без доплат"),формула!$F$5*'2026 г'!D46)+IF(AND('2026 г'!$A$6="город",'2026 г'!$A$9="экология"),формула!$F$12*'2026 г'!D46)+IF(AND('2026 г'!$A$6="город",'2026 г'!$A$9="радиация"),формула!$F$19*'2026 г'!D46)+IF(AND('2026 г'!$A$6="село",'2026 г'!$A$9="без доплат"),формула!$Q$5*'2026 г'!D46)+IF(AND('2026 г'!$A$6="село",'2026 г'!$A$9="экология"),формула!$Q$12*'2026 г'!D46)+IF(AND('2026 г'!$A$6="село",'2026 г'!$A$9="радиация"),формула!$Q$19*'2026 г'!D46))</f>
        <v>0</v>
      </c>
      <c r="E5" s="160">
        <f>(IF(AND('2026 г'!$A$6="город",'2026 г'!$A$9="без доплат"),формула!$I$5*'2026 г'!E46)+IF(AND('2026 г'!$A$6="город",'2026 г'!$A$9="экология"),формула!$I$12*'2026 г'!E46)+IF(AND('2026 г'!$A$6="город",'2026 г'!$A$9="радиация"),формула!$I$19*'2026 г'!E46)+IF(AND('2026 г'!$A$6="село",'2026 г'!$A$9="без доплат"),формула!$T$5*'2026 г'!E46)+IF(AND('2026 г'!$A$6="село",'2026 г'!$A$9="экология"),формула!$T$12*'2026 г'!E46)+IF(AND('2026 г'!$A$6="село",'2026 г'!$A$9="радиация"),формула!$T$19*'2026 г'!E46))</f>
        <v>0</v>
      </c>
      <c r="F5" s="95">
        <f t="shared" ref="F5:F6" si="0">B5+C5+D5+E5</f>
        <v>0</v>
      </c>
      <c r="P5" s="92"/>
    </row>
    <row r="6" spans="1:16" ht="21" customHeight="1" thickBot="1" x14ac:dyDescent="0.35">
      <c r="A6" s="97" t="s">
        <v>3</v>
      </c>
      <c r="B6" s="161">
        <f>(IF(AND('2026 г'!$A$6="город",'2026 г'!$A$9="без доплат"),формула!$D$5*'2026 г'!B47)+IF(AND('2026 г'!$A$6="город",'2026 г'!$A$9="экология"),формула!$D$12*'2026 г'!B47)+IF(AND('2026 г'!$A$6="город",'2026 г'!$A$9="радиация"),формула!$D$19*'2026 г'!B47)+IF(AND('2026 г'!$A$6="село",'2026 г'!$A$9="без доплат"),формула!$O$5*'2026 г'!B47)+IF(AND('2026 г'!$A$6="село",'2026 г'!$A$9="экология"),формула!$O$12*'2026 г'!B47)+IF(AND('2026 г'!$A$6="село",'2026 г'!$A$9="радиация"),формула!$O$19*'2026 г'!B47))</f>
        <v>0</v>
      </c>
      <c r="C6" s="161">
        <f>(IF(AND('2026 г'!$A$6="город",'2026 г'!$A$9="без доплат"),формула!$D$6*'2026 г'!C47)+IF(AND('2026 г'!$A$6="город",'2026 г'!$A$9="экология"),формула!$D$13*'2026 г'!C47)+IF(AND('2026 г'!$A$6="город",'2026 г'!$A$9="радиация"),формула!$D$20*'2026 г'!C47)+IF(AND('2026 г'!$A$6="село",'2026 г'!$A$9="без доплат"),формула!$O$6*'2026 г'!C47)+IF(AND('2026 г'!$A$6="село",'2026 г'!$A$9="экология"),формула!$O$13*'2026 г'!C47)+IF(AND('2026 г'!$A$6="село",'2026 г'!$A$9="радиация"),формула!$O$20*'2026 г'!C47))</f>
        <v>0</v>
      </c>
      <c r="D6" s="161">
        <f>(IF(AND('2026 г'!$A$6="город",'2026 г'!$A$9="без доплат"),формула!$G$5*'2026 г'!D47)+IF(AND('2026 г'!$A$6="город",'2026 г'!$A$9="экология"),формула!$G$12*'2026 г'!D47)+IF(AND('2026 г'!$A$6="город",'2026 г'!$A$9="радиация"),формула!$G$19*'2026 г'!D47)+IF(AND('2026 г'!$A$6="село",'2026 г'!$A$9="без доплат"),формула!$R$5*'2026 г'!D47)+IF(AND('2026 г'!$A$6="село",'2026 г'!$A$9="экология"),формула!$R$12*'2026 г'!D47)+IF(AND('2026 г'!$A$6="село",'2026 г'!$A$9="радиация"),формула!$R$19*'2026 г'!D47))</f>
        <v>0</v>
      </c>
      <c r="E6" s="161">
        <f>(IF(AND('2026 г'!$A$6="город",'2026 г'!$A$9="без доплат"),формула!$J$5*'2026 г'!E47)+IF(AND('2026 г'!$A$6="город",'2026 г'!$A$9="экология"),формула!$J$12*'2026 г'!E47)+IF(AND('2026 г'!$A$6="город",'2026 г'!$A$9="радиация"),формула!$J$19*'2026 г'!E47)+IF(AND('2026 г'!$A$6="село",'2026 г'!$A$9="без доплат"),формула!$U$5*'2026 г'!E47)+IF(AND('2026 г'!$A$6="село",'2026 г'!$A$9="экология"),формула!$U$12*'2026 г'!E47)+IF(AND('2026 г'!$A$6="село",'2026 г'!$A$9="радиация"),формула!$U$19*'2026 г'!E47))</f>
        <v>0</v>
      </c>
      <c r="F6" s="95">
        <f t="shared" si="0"/>
        <v>0</v>
      </c>
      <c r="G6" s="89"/>
      <c r="P6" s="92"/>
    </row>
    <row r="7" spans="1:16" ht="21" customHeight="1" thickBot="1" x14ac:dyDescent="0.35">
      <c r="A7" s="99" t="s">
        <v>66</v>
      </c>
      <c r="B7" s="100"/>
      <c r="C7" s="101"/>
      <c r="D7" s="102"/>
      <c r="E7" s="103"/>
      <c r="F7" s="104">
        <f>F4+F5+F6</f>
        <v>0</v>
      </c>
      <c r="G7" s="89"/>
      <c r="N7" s="89"/>
      <c r="O7" s="89"/>
    </row>
    <row r="8" spans="1:16" x14ac:dyDescent="0.3">
      <c r="A8" s="89"/>
      <c r="B8" s="174"/>
      <c r="C8" s="174"/>
      <c r="D8" s="174"/>
      <c r="E8" s="174"/>
      <c r="F8" s="89"/>
      <c r="G8" s="89"/>
      <c r="I8" s="89"/>
      <c r="J8" s="89"/>
      <c r="K8" s="89"/>
      <c r="L8" s="89"/>
      <c r="P8" s="92"/>
    </row>
    <row r="9" spans="1:16" x14ac:dyDescent="0.3">
      <c r="A9" s="89"/>
      <c r="B9" s="174"/>
      <c r="C9" s="89"/>
      <c r="F9" s="89"/>
      <c r="G9" s="89"/>
      <c r="I9" s="89"/>
      <c r="J9" s="89"/>
      <c r="K9" s="89"/>
      <c r="L9" s="89"/>
      <c r="P9" s="92"/>
    </row>
    <row r="10" spans="1:16" ht="21" customHeight="1" x14ac:dyDescent="0.35">
      <c r="A10" s="83" t="s">
        <v>67</v>
      </c>
      <c r="B10" s="89"/>
      <c r="C10" s="89"/>
      <c r="F10" s="174"/>
      <c r="G10" s="89"/>
      <c r="I10" s="89"/>
      <c r="J10" s="89"/>
      <c r="K10" s="89"/>
      <c r="L10" s="89"/>
      <c r="P10" s="92"/>
    </row>
    <row r="11" spans="1:16" ht="21" customHeight="1" thickBot="1" x14ac:dyDescent="0.35">
      <c r="A11" s="105"/>
      <c r="B11" s="89"/>
      <c r="C11" s="89"/>
      <c r="F11" s="89"/>
      <c r="G11" s="89"/>
      <c r="I11" s="89"/>
      <c r="J11" s="89"/>
      <c r="K11" s="89"/>
      <c r="L11" s="89"/>
      <c r="N11" s="89"/>
      <c r="O11" s="89"/>
    </row>
    <row r="12" spans="1:16" ht="70.5" customHeight="1" x14ac:dyDescent="0.3">
      <c r="A12" s="106" t="s">
        <v>32</v>
      </c>
      <c r="B12" s="107" t="s">
        <v>27</v>
      </c>
      <c r="C12" s="107" t="s">
        <v>28</v>
      </c>
      <c r="D12" s="108" t="s">
        <v>33</v>
      </c>
      <c r="F12" s="89"/>
      <c r="I12" s="89"/>
      <c r="J12" s="89"/>
      <c r="K12" s="89"/>
      <c r="L12" s="89"/>
    </row>
    <row r="13" spans="1:16" ht="21" customHeight="1" thickBot="1" x14ac:dyDescent="0.35">
      <c r="A13" s="109" t="e">
        <f>ROUND('2026 г'!F48/'2026 г'!F3*100,0)</f>
        <v>#DIV/0!</v>
      </c>
      <c r="B13" s="110">
        <f>IF('2026 г'!F48&lt;=400,формула!B36,IF('2026 г'!F48&lt;=500,формула!B37,IF('2026 г'!F48&lt;=800,формула!B38,IF('2026 г'!F48&lt;=1000,формула!B39,IF('2026 г'!F48&lt;=1200,формула!B40,IF('2026 г'!F48&lt;=1400,формула!B41,IF('2026 г'!F48&lt;=1600,формула!B42,IF('2026 г'!F48&lt;=2000,формула!B43,IF('2026 г'!F48&lt;=2500,формула!B44,IF('2026 г'!F48&lt;=3000,формула!B45,IF('2026 г'!F48&lt;=4000,формула!B46,IF('2026 г'!F48&gt;=4001,формула!B47,0))))))))))))</f>
        <v>1</v>
      </c>
      <c r="C13" s="111" t="e">
        <f>IF(A13&lt;=150,формула!B50,IF(A13&lt;=170,формула!B51,IF(A13&lt;=190,формула!B52,IF(A13&lt;=210,формула!B53,IF(A13&lt;=230,формула!B54,IF(A13&lt;=250,формула!B55,IF(A13&lt;=270,формула!B56,IF(A13&lt;=290,формула!B57,IF(A13&lt;=310,формула!B58,IF(A13&gt;=311,формула!B59,0))))))))))</f>
        <v>#DIV/0!</v>
      </c>
      <c r="D13" s="112" t="e">
        <f>B13+C13</f>
        <v>#DIV/0!</v>
      </c>
      <c r="F13" s="89"/>
    </row>
    <row r="15" spans="1:16" ht="25.5" x14ac:dyDescent="0.35">
      <c r="A15" s="83" t="s">
        <v>81</v>
      </c>
      <c r="B15" s="89"/>
      <c r="C15" s="89"/>
    </row>
    <row r="16" spans="1:16" ht="21" thickBot="1" x14ac:dyDescent="0.35">
      <c r="A16" s="105"/>
      <c r="B16" s="89"/>
      <c r="C16" s="89"/>
    </row>
    <row r="17" spans="1:15" ht="40.5" x14ac:dyDescent="0.3">
      <c r="A17" s="106" t="s">
        <v>79</v>
      </c>
      <c r="B17" s="107" t="s">
        <v>80</v>
      </c>
      <c r="C17" s="108" t="s">
        <v>99</v>
      </c>
      <c r="E17" s="90"/>
      <c r="I17" s="91"/>
      <c r="J17" s="92"/>
      <c r="O17" s="89"/>
    </row>
    <row r="18" spans="1:15" ht="63" customHeight="1" thickBot="1" x14ac:dyDescent="0.35">
      <c r="A18" s="109">
        <f>'2026 г'!A12</f>
        <v>0</v>
      </c>
      <c r="B18" s="144">
        <f>IF(A18="1 группа",формула!C24,IF(A18="2 группа",формула!C25,IF(A18="3 группа",формула!C26,IF(A18="4 группа",формула!C27,IF(A18="5 группа",формула!C28,)))))</f>
        <v>0</v>
      </c>
      <c r="C18" s="145">
        <f>B18*('2026 г'!F48-'2026 г'!E45-'2026 г'!E46-'2026 г'!E47)</f>
        <v>0</v>
      </c>
      <c r="E18" s="175"/>
      <c r="F18" s="176"/>
      <c r="I18" s="91"/>
      <c r="J18" s="92"/>
      <c r="O18" s="89"/>
    </row>
    <row r="20" spans="1:15" ht="25.5" x14ac:dyDescent="0.35">
      <c r="A20" s="83" t="s">
        <v>82</v>
      </c>
    </row>
    <row r="22" spans="1:15" ht="101.25" x14ac:dyDescent="0.3">
      <c r="A22" s="114" t="s">
        <v>66</v>
      </c>
      <c r="B22" s="114" t="s">
        <v>68</v>
      </c>
      <c r="C22" s="114" t="s">
        <v>69</v>
      </c>
    </row>
    <row r="23" spans="1:15" ht="23.25" thickBot="1" x14ac:dyDescent="0.35">
      <c r="A23" s="98">
        <f>F7+C18</f>
        <v>0</v>
      </c>
      <c r="B23" s="115" t="e">
        <f>D13</f>
        <v>#DIV/0!</v>
      </c>
      <c r="C23" s="116" t="e">
        <f>A23*B23</f>
        <v>#DIV/0!</v>
      </c>
      <c r="D23" s="176"/>
    </row>
    <row r="25" spans="1:15" ht="25.5" x14ac:dyDescent="0.35">
      <c r="A25" s="83" t="s">
        <v>83</v>
      </c>
    </row>
    <row r="27" spans="1:15" ht="60.75" x14ac:dyDescent="0.3">
      <c r="A27" s="114" t="s">
        <v>70</v>
      </c>
      <c r="B27" s="114" t="s">
        <v>71</v>
      </c>
      <c r="C27" s="114" t="s">
        <v>26</v>
      </c>
    </row>
    <row r="28" spans="1:15" ht="23.25" thickBot="1" x14ac:dyDescent="0.35">
      <c r="A28" s="98">
        <f>'2026 г'!F48</f>
        <v>0</v>
      </c>
      <c r="B28" s="98">
        <f>формула!B30*6</f>
        <v>25950</v>
      </c>
      <c r="C28" s="116">
        <f>A28*B28</f>
        <v>0</v>
      </c>
    </row>
    <row r="30" spans="1:15" ht="25.5" x14ac:dyDescent="0.35">
      <c r="A30" s="83" t="s">
        <v>84</v>
      </c>
    </row>
    <row r="32" spans="1:15" ht="101.25" x14ac:dyDescent="0.3">
      <c r="A32" s="114" t="s">
        <v>69</v>
      </c>
      <c r="B32" s="114" t="s">
        <v>26</v>
      </c>
      <c r="C32" s="114" t="s">
        <v>72</v>
      </c>
    </row>
    <row r="33" spans="1:15" ht="23.25" thickBot="1" x14ac:dyDescent="0.35">
      <c r="A33" s="98" t="e">
        <f>C23</f>
        <v>#DIV/0!</v>
      </c>
      <c r="B33" s="98">
        <f>C28</f>
        <v>0</v>
      </c>
      <c r="C33" s="116" t="e">
        <f>A33+B33</f>
        <v>#DIV/0!</v>
      </c>
    </row>
    <row r="35" spans="1:15" ht="25.5" x14ac:dyDescent="0.35">
      <c r="A35" s="83" t="s">
        <v>106</v>
      </c>
      <c r="I35" s="91"/>
      <c r="J35" s="92"/>
      <c r="O35" s="89"/>
    </row>
    <row r="36" spans="1:15" ht="21" thickBot="1" x14ac:dyDescent="0.35">
      <c r="I36" s="91"/>
      <c r="J36" s="92"/>
      <c r="O36" s="89"/>
    </row>
    <row r="37" spans="1:15" ht="60.75" x14ac:dyDescent="0.3">
      <c r="A37" s="169" t="s">
        <v>104</v>
      </c>
      <c r="B37" s="170" t="s">
        <v>80</v>
      </c>
      <c r="C37" s="170" t="s">
        <v>105</v>
      </c>
      <c r="D37" s="171" t="s">
        <v>72</v>
      </c>
      <c r="I37" s="91"/>
      <c r="J37" s="92"/>
      <c r="O37" s="89"/>
    </row>
    <row r="38" spans="1:15" ht="23.25" thickBot="1" x14ac:dyDescent="0.35">
      <c r="A38" s="172">
        <f>'2026 г'!A15</f>
        <v>0</v>
      </c>
      <c r="B38" s="98">
        <f>IF($A$38="строительство",формула!B32,0)+IF($A$38="реконструкция",формула!B33,0)</f>
        <v>0</v>
      </c>
      <c r="C38" s="98">
        <f>IF('2026 г'!F3&lt;='2026 г'!F48,'2026 г'!F3,0)+IF('2026 г'!F3&gt;'2026 г'!F48,'2026 г'!F48,0)</f>
        <v>0</v>
      </c>
      <c r="D38" s="173">
        <f>B38*C38</f>
        <v>0</v>
      </c>
      <c r="E38" s="176"/>
      <c r="I38" s="91"/>
      <c r="J38" s="92"/>
      <c r="O38" s="89"/>
    </row>
    <row r="41" spans="1:15" x14ac:dyDescent="0.3">
      <c r="K41" s="89"/>
      <c r="L41" s="89"/>
      <c r="M41" s="89"/>
    </row>
    <row r="42" spans="1:15" x14ac:dyDescent="0.3">
      <c r="K42" s="89"/>
      <c r="L42" s="89"/>
      <c r="M42" s="89"/>
    </row>
    <row r="43" spans="1:15" x14ac:dyDescent="0.3">
      <c r="K43" s="89"/>
      <c r="L43" s="89"/>
      <c r="M43" s="89"/>
    </row>
    <row r="44" spans="1:15" x14ac:dyDescent="0.3">
      <c r="K44" s="89"/>
      <c r="L44" s="89"/>
      <c r="M44" s="89"/>
    </row>
    <row r="45" spans="1:15" x14ac:dyDescent="0.3">
      <c r="K45" s="89"/>
      <c r="L45" s="89"/>
      <c r="M45" s="89"/>
    </row>
  </sheetData>
  <sheetProtection algorithmName="SHA-512" hashValue="c1QOENw60aOM72qzPNGTUbCejykWAtFOHf/yJ3AK6wLIK49C41NFmIERWvh525Y9sA8YOnUKnD1kawEEv3Jr8Q==" saltValue="VgF3vQBit7Y28IeSQSdmyA==" spinCount="100000" sheet="1" selectLockedCells="1" selectUnlockedCells="1"/>
  <pageMargins left="0.15748031496062992" right="0.15748031496062992" top="0.78740157480314965" bottom="0.15748031496062992" header="0.74803149606299213" footer="0.15748031496062992"/>
  <pageSetup paperSize="9" scale="32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BFF4B"/>
    <pageSetUpPr fitToPage="1"/>
  </sheetPr>
  <dimension ref="A1:Y59"/>
  <sheetViews>
    <sheetView topLeftCell="A13" zoomScale="55" zoomScaleNormal="55" workbookViewId="0">
      <selection activeCell="K43" sqref="K43"/>
    </sheetView>
  </sheetViews>
  <sheetFormatPr defaultColWidth="9.140625" defaultRowHeight="18.75" x14ac:dyDescent="0.3"/>
  <cols>
    <col min="1" max="1" width="20.7109375" style="1" customWidth="1"/>
    <col min="2" max="3" width="15.7109375" style="2" customWidth="1"/>
    <col min="4" max="10" width="15.7109375" style="1" customWidth="1"/>
    <col min="11" max="11" width="20.7109375" style="1" customWidth="1"/>
    <col min="12" max="12" width="21.5703125" style="1" bestFit="1" customWidth="1"/>
    <col min="13" max="20" width="15.7109375" style="1" customWidth="1"/>
    <col min="21" max="21" width="20.7109375" style="1" customWidth="1"/>
    <col min="22" max="30" width="15.7109375" style="1" customWidth="1"/>
    <col min="31" max="34" width="15.28515625" style="1" customWidth="1"/>
    <col min="35" max="16384" width="9.140625" style="1"/>
  </cols>
  <sheetData>
    <row r="1" spans="1:21" ht="24" customHeight="1" x14ac:dyDescent="0.3">
      <c r="A1" s="73"/>
      <c r="B1" s="74"/>
      <c r="C1" s="74"/>
      <c r="D1" s="74"/>
      <c r="E1" s="74" t="s">
        <v>51</v>
      </c>
      <c r="F1" s="75"/>
      <c r="G1" s="74"/>
      <c r="H1" s="74"/>
      <c r="I1" s="74"/>
      <c r="J1" s="76"/>
      <c r="L1" s="73"/>
      <c r="M1" s="74"/>
      <c r="N1" s="74"/>
      <c r="O1" s="74"/>
      <c r="P1" s="74" t="s">
        <v>51</v>
      </c>
      <c r="Q1" s="75"/>
      <c r="R1" s="74"/>
      <c r="S1" s="74"/>
      <c r="T1" s="74"/>
      <c r="U1" s="76"/>
    </row>
    <row r="2" spans="1:21" ht="19.5" customHeight="1" x14ac:dyDescent="0.3">
      <c r="A2" s="65"/>
      <c r="B2" s="56"/>
      <c r="C2" s="53" t="s">
        <v>14</v>
      </c>
      <c r="D2" s="53"/>
      <c r="E2" s="57"/>
      <c r="F2" s="54" t="s">
        <v>7</v>
      </c>
      <c r="G2" s="54"/>
      <c r="H2" s="58"/>
      <c r="I2" s="55" t="s">
        <v>15</v>
      </c>
      <c r="J2" s="66"/>
      <c r="L2" s="65"/>
      <c r="M2" s="56"/>
      <c r="N2" s="53" t="s">
        <v>14</v>
      </c>
      <c r="O2" s="53"/>
      <c r="P2" s="57"/>
      <c r="Q2" s="54" t="s">
        <v>7</v>
      </c>
      <c r="R2" s="54"/>
      <c r="S2" s="58"/>
      <c r="T2" s="55" t="s">
        <v>15</v>
      </c>
      <c r="U2" s="66"/>
    </row>
    <row r="3" spans="1:21" x14ac:dyDescent="0.3">
      <c r="A3" s="3"/>
      <c r="B3" s="36"/>
      <c r="C3" s="53" t="s">
        <v>8</v>
      </c>
      <c r="D3" s="50"/>
      <c r="E3" s="37"/>
      <c r="F3" s="54" t="s">
        <v>8</v>
      </c>
      <c r="G3" s="51"/>
      <c r="H3" s="38"/>
      <c r="I3" s="55" t="s">
        <v>8</v>
      </c>
      <c r="J3" s="39"/>
      <c r="L3" s="3"/>
      <c r="M3" s="56"/>
      <c r="N3" s="56" t="s">
        <v>9</v>
      </c>
      <c r="O3" s="59"/>
      <c r="P3" s="57"/>
      <c r="Q3" s="54" t="s">
        <v>9</v>
      </c>
      <c r="R3" s="60"/>
      <c r="S3" s="58"/>
      <c r="T3" s="55" t="s">
        <v>9</v>
      </c>
      <c r="U3" s="66"/>
    </row>
    <row r="4" spans="1:21" ht="20.25" customHeight="1" x14ac:dyDescent="0.3">
      <c r="A4" s="67" t="s">
        <v>10</v>
      </c>
      <c r="B4" s="40" t="s">
        <v>13</v>
      </c>
      <c r="C4" s="40" t="s">
        <v>11</v>
      </c>
      <c r="D4" s="40" t="s">
        <v>12</v>
      </c>
      <c r="E4" s="41" t="s">
        <v>13</v>
      </c>
      <c r="F4" s="41" t="s">
        <v>11</v>
      </c>
      <c r="G4" s="41" t="s">
        <v>12</v>
      </c>
      <c r="H4" s="42" t="s">
        <v>13</v>
      </c>
      <c r="I4" s="42" t="s">
        <v>11</v>
      </c>
      <c r="J4" s="43" t="s">
        <v>12</v>
      </c>
      <c r="L4" s="67" t="s">
        <v>10</v>
      </c>
      <c r="M4" s="40" t="s">
        <v>13</v>
      </c>
      <c r="N4" s="40" t="s">
        <v>11</v>
      </c>
      <c r="O4" s="40" t="s">
        <v>12</v>
      </c>
      <c r="P4" s="41" t="s">
        <v>13</v>
      </c>
      <c r="Q4" s="41" t="s">
        <v>11</v>
      </c>
      <c r="R4" s="41" t="s">
        <v>12</v>
      </c>
      <c r="S4" s="42" t="s">
        <v>13</v>
      </c>
      <c r="T4" s="42" t="s">
        <v>11</v>
      </c>
      <c r="U4" s="43" t="s">
        <v>12</v>
      </c>
    </row>
    <row r="5" spans="1:21" ht="20.25" x14ac:dyDescent="0.3">
      <c r="A5" s="68" t="s">
        <v>50</v>
      </c>
      <c r="B5" s="44">
        <v>416092</v>
      </c>
      <c r="C5" s="44">
        <v>575783</v>
      </c>
      <c r="D5" s="44">
        <v>691840</v>
      </c>
      <c r="E5" s="45">
        <v>802503</v>
      </c>
      <c r="F5" s="45">
        <v>961891</v>
      </c>
      <c r="G5" s="45">
        <v>1020686</v>
      </c>
      <c r="H5" s="46">
        <v>2118492</v>
      </c>
      <c r="I5" s="46">
        <v>2629269</v>
      </c>
      <c r="J5" s="47">
        <v>3139587</v>
      </c>
      <c r="L5" s="68" t="s">
        <v>50</v>
      </c>
      <c r="M5" s="44">
        <v>546932</v>
      </c>
      <c r="N5" s="44">
        <v>774791</v>
      </c>
      <c r="O5" s="44">
        <v>940215</v>
      </c>
      <c r="P5" s="45">
        <v>929533</v>
      </c>
      <c r="Q5" s="45">
        <v>1117997</v>
      </c>
      <c r="R5" s="45">
        <v>1187517</v>
      </c>
      <c r="S5" s="46">
        <v>2490866</v>
      </c>
      <c r="T5" s="46">
        <v>3094820</v>
      </c>
      <c r="U5" s="47">
        <v>3698232</v>
      </c>
    </row>
    <row r="6" spans="1:21" ht="20.25" x14ac:dyDescent="0.3">
      <c r="A6" s="68" t="s">
        <v>54</v>
      </c>
      <c r="B6" s="44">
        <v>731218</v>
      </c>
      <c r="C6" s="44">
        <v>1050600</v>
      </c>
      <c r="D6" s="44">
        <v>1282714</v>
      </c>
      <c r="E6" s="45"/>
      <c r="F6" s="45"/>
      <c r="G6" s="45"/>
      <c r="H6" s="46"/>
      <c r="I6" s="46"/>
      <c r="J6" s="47"/>
      <c r="L6" s="68" t="s">
        <v>54</v>
      </c>
      <c r="M6" s="44">
        <v>992898</v>
      </c>
      <c r="N6" s="44">
        <v>1448616</v>
      </c>
      <c r="O6" s="44">
        <v>1779464</v>
      </c>
      <c r="P6" s="45"/>
      <c r="Q6" s="45"/>
      <c r="R6" s="45"/>
      <c r="S6" s="46"/>
      <c r="T6" s="46"/>
      <c r="U6" s="47"/>
    </row>
    <row r="7" spans="1:21" ht="19.5" thickBot="1" x14ac:dyDescent="0.35"/>
    <row r="8" spans="1:21" ht="23.25" x14ac:dyDescent="0.3">
      <c r="A8" s="69"/>
      <c r="B8" s="52"/>
      <c r="C8" s="52"/>
      <c r="D8" s="52"/>
      <c r="E8" s="52"/>
      <c r="F8" s="52" t="s">
        <v>52</v>
      </c>
      <c r="G8" s="52"/>
      <c r="H8" s="52"/>
      <c r="I8" s="52"/>
      <c r="J8" s="61"/>
      <c r="L8" s="69"/>
      <c r="M8" s="52"/>
      <c r="N8" s="52"/>
      <c r="O8" s="52"/>
      <c r="P8" s="52"/>
      <c r="Q8" s="52" t="s">
        <v>52</v>
      </c>
      <c r="R8" s="52"/>
      <c r="S8" s="52"/>
      <c r="T8" s="52"/>
      <c r="U8" s="61"/>
    </row>
    <row r="9" spans="1:21" x14ac:dyDescent="0.3">
      <c r="A9" s="70"/>
      <c r="B9" s="56"/>
      <c r="C9" s="53" t="s">
        <v>14</v>
      </c>
      <c r="D9" s="53"/>
      <c r="E9" s="57"/>
      <c r="F9" s="54" t="s">
        <v>7</v>
      </c>
      <c r="G9" s="54"/>
      <c r="H9" s="58"/>
      <c r="I9" s="55" t="s">
        <v>15</v>
      </c>
      <c r="J9" s="66"/>
      <c r="L9" s="70"/>
      <c r="M9" s="56"/>
      <c r="N9" s="53" t="s">
        <v>14</v>
      </c>
      <c r="O9" s="53"/>
      <c r="P9" s="57"/>
      <c r="Q9" s="54" t="s">
        <v>7</v>
      </c>
      <c r="R9" s="54"/>
      <c r="S9" s="58"/>
      <c r="T9" s="55" t="s">
        <v>15</v>
      </c>
      <c r="U9" s="66"/>
    </row>
    <row r="10" spans="1:21" x14ac:dyDescent="0.3">
      <c r="A10" s="48"/>
      <c r="B10" s="36"/>
      <c r="C10" s="53" t="s">
        <v>8</v>
      </c>
      <c r="D10" s="50"/>
      <c r="E10" s="37"/>
      <c r="F10" s="54" t="s">
        <v>8</v>
      </c>
      <c r="G10" s="51"/>
      <c r="H10" s="38"/>
      <c r="I10" s="55" t="s">
        <v>8</v>
      </c>
      <c r="J10" s="39"/>
      <c r="L10" s="48"/>
      <c r="M10" s="56"/>
      <c r="N10" s="56" t="s">
        <v>9</v>
      </c>
      <c r="O10" s="59"/>
      <c r="P10" s="57"/>
      <c r="Q10" s="54" t="s">
        <v>9</v>
      </c>
      <c r="R10" s="60"/>
      <c r="S10" s="58"/>
      <c r="T10" s="55" t="s">
        <v>9</v>
      </c>
      <c r="U10" s="66"/>
    </row>
    <row r="11" spans="1:21" ht="18.75" customHeight="1" x14ac:dyDescent="0.3">
      <c r="A11" s="49" t="s">
        <v>10</v>
      </c>
      <c r="B11" s="40" t="s">
        <v>13</v>
      </c>
      <c r="C11" s="40" t="s">
        <v>11</v>
      </c>
      <c r="D11" s="40" t="s">
        <v>12</v>
      </c>
      <c r="E11" s="41" t="s">
        <v>13</v>
      </c>
      <c r="F11" s="41" t="s">
        <v>11</v>
      </c>
      <c r="G11" s="41" t="s">
        <v>12</v>
      </c>
      <c r="H11" s="42" t="s">
        <v>13</v>
      </c>
      <c r="I11" s="42" t="s">
        <v>11</v>
      </c>
      <c r="J11" s="43" t="s">
        <v>12</v>
      </c>
      <c r="L11" s="49" t="s">
        <v>10</v>
      </c>
      <c r="M11" s="40" t="s">
        <v>13</v>
      </c>
      <c r="N11" s="40" t="s">
        <v>11</v>
      </c>
      <c r="O11" s="40" t="s">
        <v>12</v>
      </c>
      <c r="P11" s="41" t="s">
        <v>13</v>
      </c>
      <c r="Q11" s="41" t="s">
        <v>11</v>
      </c>
      <c r="R11" s="41" t="s">
        <v>12</v>
      </c>
      <c r="S11" s="42" t="s">
        <v>13</v>
      </c>
      <c r="T11" s="42" t="s">
        <v>11</v>
      </c>
      <c r="U11" s="43" t="s">
        <v>12</v>
      </c>
    </row>
    <row r="12" spans="1:21" ht="20.25" x14ac:dyDescent="0.3">
      <c r="A12" s="68" t="s">
        <v>50</v>
      </c>
      <c r="B12" s="44">
        <v>524621</v>
      </c>
      <c r="C12" s="44">
        <v>728544</v>
      </c>
      <c r="D12" s="44">
        <v>876747</v>
      </c>
      <c r="E12" s="45">
        <v>1014074</v>
      </c>
      <c r="F12" s="45">
        <v>1216697</v>
      </c>
      <c r="G12" s="45">
        <v>1291440</v>
      </c>
      <c r="H12" s="46">
        <v>2694883</v>
      </c>
      <c r="I12" s="46">
        <v>3344211</v>
      </c>
      <c r="J12" s="47">
        <v>3992956</v>
      </c>
      <c r="L12" s="68" t="s">
        <v>50</v>
      </c>
      <c r="M12" s="44">
        <v>672531</v>
      </c>
      <c r="N12" s="44">
        <v>953592</v>
      </c>
      <c r="O12" s="44">
        <v>1157642</v>
      </c>
      <c r="P12" s="45">
        <v>1141103</v>
      </c>
      <c r="Q12" s="45">
        <v>1372803</v>
      </c>
      <c r="R12" s="45">
        <v>1458271</v>
      </c>
      <c r="S12" s="46">
        <v>3067257</v>
      </c>
      <c r="T12" s="46">
        <v>3809763</v>
      </c>
      <c r="U12" s="47">
        <v>4551601</v>
      </c>
    </row>
    <row r="13" spans="1:21" ht="20.25" x14ac:dyDescent="0.3">
      <c r="A13" s="68" t="s">
        <v>54</v>
      </c>
      <c r="B13" s="44">
        <v>925594</v>
      </c>
      <c r="C13" s="44">
        <v>1333440</v>
      </c>
      <c r="D13" s="44">
        <v>1629846</v>
      </c>
      <c r="E13" s="45"/>
      <c r="F13" s="45"/>
      <c r="G13" s="45"/>
      <c r="H13" s="46"/>
      <c r="I13" s="46"/>
      <c r="J13" s="47"/>
      <c r="L13" s="68" t="s">
        <v>54</v>
      </c>
      <c r="M13" s="44">
        <v>1221414</v>
      </c>
      <c r="N13" s="44">
        <v>1783536</v>
      </c>
      <c r="O13" s="44">
        <v>2191636</v>
      </c>
      <c r="P13" s="45"/>
      <c r="Q13" s="45"/>
      <c r="R13" s="45"/>
      <c r="S13" s="46"/>
      <c r="T13" s="46"/>
      <c r="U13" s="47"/>
    </row>
    <row r="14" spans="1:21" ht="19.5" thickBot="1" x14ac:dyDescent="0.35">
      <c r="B14" s="1"/>
      <c r="C14" s="1"/>
    </row>
    <row r="15" spans="1:21" ht="23.25" x14ac:dyDescent="0.3">
      <c r="A15" s="62"/>
      <c r="B15" s="63"/>
      <c r="C15" s="63"/>
      <c r="D15" s="63"/>
      <c r="E15" s="63"/>
      <c r="F15" s="63" t="s">
        <v>53</v>
      </c>
      <c r="G15" s="63"/>
      <c r="H15" s="63"/>
      <c r="I15" s="63"/>
      <c r="J15" s="64"/>
      <c r="L15" s="62"/>
      <c r="M15" s="63"/>
      <c r="N15" s="63"/>
      <c r="O15" s="63"/>
      <c r="P15" s="63"/>
      <c r="Q15" s="63" t="s">
        <v>53</v>
      </c>
      <c r="R15" s="63"/>
      <c r="S15" s="63"/>
      <c r="T15" s="63"/>
      <c r="U15" s="64"/>
    </row>
    <row r="16" spans="1:21" x14ac:dyDescent="0.3">
      <c r="A16" s="48"/>
      <c r="B16" s="56"/>
      <c r="C16" s="53" t="s">
        <v>14</v>
      </c>
      <c r="D16" s="53"/>
      <c r="E16" s="57"/>
      <c r="F16" s="54" t="s">
        <v>7</v>
      </c>
      <c r="G16" s="54"/>
      <c r="H16" s="58"/>
      <c r="I16" s="55" t="s">
        <v>15</v>
      </c>
      <c r="J16" s="66"/>
      <c r="L16" s="48"/>
      <c r="M16" s="56"/>
      <c r="N16" s="53" t="s">
        <v>14</v>
      </c>
      <c r="O16" s="53"/>
      <c r="P16" s="57"/>
      <c r="Q16" s="54" t="s">
        <v>7</v>
      </c>
      <c r="R16" s="54"/>
      <c r="S16" s="58"/>
      <c r="T16" s="55" t="s">
        <v>15</v>
      </c>
      <c r="U16" s="66"/>
    </row>
    <row r="17" spans="1:25" x14ac:dyDescent="0.3">
      <c r="A17" s="48"/>
      <c r="B17" s="36"/>
      <c r="C17" s="53" t="s">
        <v>8</v>
      </c>
      <c r="D17" s="50"/>
      <c r="E17" s="37"/>
      <c r="F17" s="54" t="s">
        <v>8</v>
      </c>
      <c r="G17" s="51"/>
      <c r="H17" s="38"/>
      <c r="I17" s="55" t="s">
        <v>8</v>
      </c>
      <c r="J17" s="39"/>
      <c r="L17" s="48"/>
      <c r="M17" s="56"/>
      <c r="N17" s="56" t="s">
        <v>9</v>
      </c>
      <c r="O17" s="59"/>
      <c r="P17" s="57"/>
      <c r="Q17" s="54" t="s">
        <v>9</v>
      </c>
      <c r="R17" s="60"/>
      <c r="S17" s="58"/>
      <c r="T17" s="55" t="s">
        <v>9</v>
      </c>
      <c r="U17" s="66"/>
    </row>
    <row r="18" spans="1:25" ht="24" customHeight="1" x14ac:dyDescent="0.3">
      <c r="A18" s="49" t="s">
        <v>10</v>
      </c>
      <c r="B18" s="40" t="s">
        <v>13</v>
      </c>
      <c r="C18" s="40" t="s">
        <v>11</v>
      </c>
      <c r="D18" s="40" t="s">
        <v>12</v>
      </c>
      <c r="E18" s="41" t="s">
        <v>13</v>
      </c>
      <c r="F18" s="41" t="s">
        <v>11</v>
      </c>
      <c r="G18" s="41" t="s">
        <v>12</v>
      </c>
      <c r="H18" s="42" t="s">
        <v>13</v>
      </c>
      <c r="I18" s="42" t="s">
        <v>11</v>
      </c>
      <c r="J18" s="43" t="s">
        <v>12</v>
      </c>
      <c r="L18" s="49" t="s">
        <v>10</v>
      </c>
      <c r="M18" s="40" t="s">
        <v>13</v>
      </c>
      <c r="N18" s="40" t="s">
        <v>11</v>
      </c>
      <c r="O18" s="40" t="s">
        <v>12</v>
      </c>
      <c r="P18" s="41" t="s">
        <v>13</v>
      </c>
      <c r="Q18" s="41" t="s">
        <v>11</v>
      </c>
      <c r="R18" s="41" t="s">
        <v>12</v>
      </c>
      <c r="S18" s="42" t="s">
        <v>13</v>
      </c>
      <c r="T18" s="42" t="s">
        <v>11</v>
      </c>
      <c r="U18" s="43" t="s">
        <v>12</v>
      </c>
    </row>
    <row r="19" spans="1:25" ht="18.75" customHeight="1" x14ac:dyDescent="0.3">
      <c r="A19" s="68" t="s">
        <v>50</v>
      </c>
      <c r="B19" s="44">
        <v>438558</v>
      </c>
      <c r="C19" s="44">
        <v>604385</v>
      </c>
      <c r="D19" s="44">
        <v>724901</v>
      </c>
      <c r="E19" s="45">
        <v>839262</v>
      </c>
      <c r="F19" s="45">
        <v>1004647</v>
      </c>
      <c r="G19" s="45">
        <v>1065653</v>
      </c>
      <c r="H19" s="46">
        <v>2205853</v>
      </c>
      <c r="I19" s="46">
        <v>2735848</v>
      </c>
      <c r="J19" s="47">
        <v>3265366</v>
      </c>
      <c r="L19" s="68" t="s">
        <v>50</v>
      </c>
      <c r="M19" s="44">
        <v>571766</v>
      </c>
      <c r="N19" s="44">
        <v>807004</v>
      </c>
      <c r="O19" s="44">
        <v>977786</v>
      </c>
      <c r="P19" s="45">
        <v>966291</v>
      </c>
      <c r="Q19" s="45">
        <v>1160752</v>
      </c>
      <c r="R19" s="45">
        <v>1232484</v>
      </c>
      <c r="S19" s="46">
        <v>2578227</v>
      </c>
      <c r="T19" s="46">
        <v>3201399</v>
      </c>
      <c r="U19" s="47">
        <v>3824011</v>
      </c>
    </row>
    <row r="20" spans="1:25" ht="20.25" x14ac:dyDescent="0.3">
      <c r="A20" s="68" t="s">
        <v>54</v>
      </c>
      <c r="B20" s="44">
        <v>765591</v>
      </c>
      <c r="C20" s="44">
        <v>1097245</v>
      </c>
      <c r="D20" s="44">
        <v>1338277</v>
      </c>
      <c r="E20" s="45"/>
      <c r="F20" s="45"/>
      <c r="G20" s="45"/>
      <c r="H20" s="46"/>
      <c r="I20" s="46"/>
      <c r="J20" s="47"/>
      <c r="L20" s="68" t="s">
        <v>54</v>
      </c>
      <c r="M20" s="44">
        <v>1032007</v>
      </c>
      <c r="N20" s="44">
        <v>1502483</v>
      </c>
      <c r="O20" s="44">
        <v>1844047</v>
      </c>
      <c r="P20" s="45"/>
      <c r="Q20" s="45"/>
      <c r="R20" s="45"/>
      <c r="S20" s="46"/>
      <c r="T20" s="46"/>
      <c r="U20" s="47"/>
    </row>
    <row r="21" spans="1:25" x14ac:dyDescent="0.3">
      <c r="B21" s="1"/>
      <c r="C21" s="1"/>
    </row>
    <row r="22" spans="1:25" x14ac:dyDescent="0.3">
      <c r="A22" s="11" t="s">
        <v>59</v>
      </c>
      <c r="B22" s="1"/>
      <c r="C22" s="1"/>
      <c r="T22" s="27"/>
      <c r="U22" s="27"/>
      <c r="V22" s="27"/>
      <c r="W22" s="27"/>
      <c r="X22" s="27"/>
      <c r="Y22" s="27"/>
    </row>
    <row r="23" spans="1:25" x14ac:dyDescent="0.3">
      <c r="A23" s="34" t="s">
        <v>17</v>
      </c>
      <c r="B23" s="78" t="s">
        <v>58</v>
      </c>
      <c r="C23" s="78" t="s">
        <v>60</v>
      </c>
    </row>
    <row r="24" spans="1:25" x14ac:dyDescent="0.3">
      <c r="A24" s="12" t="s">
        <v>18</v>
      </c>
      <c r="B24" s="13">
        <v>3.5</v>
      </c>
      <c r="C24" s="14">
        <v>15138</v>
      </c>
      <c r="H24" s="127"/>
      <c r="I24" s="128" t="s">
        <v>74</v>
      </c>
      <c r="J24" s="128" t="s">
        <v>56</v>
      </c>
      <c r="K24" s="128" t="s">
        <v>57</v>
      </c>
    </row>
    <row r="25" spans="1:25" x14ac:dyDescent="0.3">
      <c r="A25" s="15" t="s">
        <v>19</v>
      </c>
      <c r="B25" s="16">
        <v>4.5</v>
      </c>
      <c r="C25" s="17">
        <v>19463</v>
      </c>
      <c r="I25" s="142" t="s">
        <v>18</v>
      </c>
      <c r="J25" s="142" t="s">
        <v>19</v>
      </c>
      <c r="K25" s="142" t="s">
        <v>20</v>
      </c>
      <c r="L25" s="142" t="s">
        <v>21</v>
      </c>
      <c r="M25" s="142" t="s">
        <v>46</v>
      </c>
    </row>
    <row r="26" spans="1:25" x14ac:dyDescent="0.3">
      <c r="A26" s="18" t="s">
        <v>20</v>
      </c>
      <c r="B26" s="19">
        <v>6</v>
      </c>
      <c r="C26" s="20">
        <v>25950</v>
      </c>
    </row>
    <row r="27" spans="1:25" x14ac:dyDescent="0.3">
      <c r="A27" s="12" t="s">
        <v>21</v>
      </c>
      <c r="B27" s="13">
        <v>6.5</v>
      </c>
      <c r="C27" s="14">
        <v>28113</v>
      </c>
      <c r="J27" s="1" t="s">
        <v>97</v>
      </c>
      <c r="K27" s="1" t="s">
        <v>98</v>
      </c>
    </row>
    <row r="28" spans="1:25" x14ac:dyDescent="0.3">
      <c r="A28" s="12" t="s">
        <v>46</v>
      </c>
      <c r="B28" s="13">
        <v>8</v>
      </c>
      <c r="C28" s="14">
        <v>34600</v>
      </c>
    </row>
    <row r="29" spans="1:25" x14ac:dyDescent="0.3">
      <c r="B29" s="1"/>
      <c r="I29" s="142" t="s">
        <v>108</v>
      </c>
      <c r="J29" s="142" t="s">
        <v>109</v>
      </c>
    </row>
    <row r="30" spans="1:25" x14ac:dyDescent="0.3">
      <c r="A30" s="8" t="s">
        <v>6</v>
      </c>
      <c r="B30" s="8">
        <v>4325</v>
      </c>
    </row>
    <row r="31" spans="1:25" x14ac:dyDescent="0.3">
      <c r="A31" s="35" t="s">
        <v>48</v>
      </c>
      <c r="B31" s="21">
        <f>ROUND(6*$B$30,0)</f>
        <v>25950</v>
      </c>
    </row>
    <row r="32" spans="1:25" x14ac:dyDescent="0.3">
      <c r="A32" s="35" t="s">
        <v>49</v>
      </c>
      <c r="B32" s="21">
        <f>ROUND(96*$B$30,0)</f>
        <v>415200</v>
      </c>
      <c r="C32" s="2" t="s">
        <v>110</v>
      </c>
    </row>
    <row r="33" spans="1:5" x14ac:dyDescent="0.3">
      <c r="A33" s="35" t="s">
        <v>49</v>
      </c>
      <c r="B33" s="21">
        <f>ROUND(47*$B$30,0)</f>
        <v>203275</v>
      </c>
      <c r="C33" s="2" t="s">
        <v>111</v>
      </c>
    </row>
    <row r="34" spans="1:5" ht="19.5" thickBot="1" x14ac:dyDescent="0.35">
      <c r="B34" s="1"/>
      <c r="E34" s="77"/>
    </row>
    <row r="35" spans="1:5" x14ac:dyDescent="0.3">
      <c r="A35" s="9" t="s">
        <v>27</v>
      </c>
      <c r="B35" s="10"/>
    </row>
    <row r="36" spans="1:5" ht="37.5" x14ac:dyDescent="0.3">
      <c r="A36" s="151" t="s">
        <v>91</v>
      </c>
      <c r="B36" s="152">
        <v>1</v>
      </c>
    </row>
    <row r="37" spans="1:5" ht="18.75" customHeight="1" x14ac:dyDescent="0.3">
      <c r="A37" s="151" t="s">
        <v>92</v>
      </c>
      <c r="B37" s="152">
        <v>0.85</v>
      </c>
    </row>
    <row r="38" spans="1:5" x14ac:dyDescent="0.3">
      <c r="A38" s="153" t="s">
        <v>34</v>
      </c>
      <c r="B38" s="152">
        <v>0.75</v>
      </c>
    </row>
    <row r="39" spans="1:5" x14ac:dyDescent="0.3">
      <c r="A39" s="153" t="s">
        <v>22</v>
      </c>
      <c r="B39" s="152">
        <v>0.65</v>
      </c>
    </row>
    <row r="40" spans="1:5" x14ac:dyDescent="0.3">
      <c r="A40" s="48" t="s">
        <v>23</v>
      </c>
      <c r="B40" s="154">
        <v>0.6</v>
      </c>
    </row>
    <row r="41" spans="1:5" x14ac:dyDescent="0.3">
      <c r="A41" s="48" t="s">
        <v>24</v>
      </c>
      <c r="B41" s="154">
        <v>0.57999999999999996</v>
      </c>
    </row>
    <row r="42" spans="1:5" x14ac:dyDescent="0.3">
      <c r="A42" s="48" t="s">
        <v>29</v>
      </c>
      <c r="B42" s="154">
        <v>0.56000000000000005</v>
      </c>
    </row>
    <row r="43" spans="1:5" x14ac:dyDescent="0.3">
      <c r="A43" s="155" t="s">
        <v>35</v>
      </c>
      <c r="B43" s="156">
        <v>0.52</v>
      </c>
    </row>
    <row r="44" spans="1:5" x14ac:dyDescent="0.3">
      <c r="A44" s="48" t="s">
        <v>36</v>
      </c>
      <c r="B44" s="152">
        <v>0.49</v>
      </c>
    </row>
    <row r="45" spans="1:5" x14ac:dyDescent="0.3">
      <c r="A45" s="157" t="s">
        <v>30</v>
      </c>
      <c r="B45" s="157">
        <v>0.45</v>
      </c>
    </row>
    <row r="46" spans="1:5" x14ac:dyDescent="0.3">
      <c r="A46" s="157" t="s">
        <v>47</v>
      </c>
      <c r="B46" s="157">
        <v>0.4</v>
      </c>
    </row>
    <row r="47" spans="1:5" x14ac:dyDescent="0.3">
      <c r="A47" s="157" t="s">
        <v>25</v>
      </c>
      <c r="B47" s="157">
        <v>0.38</v>
      </c>
    </row>
    <row r="48" spans="1:5" ht="19.5" thickBot="1" x14ac:dyDescent="0.35">
      <c r="A48"/>
      <c r="B48"/>
    </row>
    <row r="49" spans="1:2" x14ac:dyDescent="0.3">
      <c r="A49" s="29" t="s">
        <v>28</v>
      </c>
      <c r="B49" s="30"/>
    </row>
    <row r="50" spans="1:2" x14ac:dyDescent="0.3">
      <c r="A50" s="6" t="s">
        <v>31</v>
      </c>
      <c r="B50" s="4">
        <v>0.3</v>
      </c>
    </row>
    <row r="51" spans="1:2" x14ac:dyDescent="0.3">
      <c r="A51" s="7" t="s">
        <v>37</v>
      </c>
      <c r="B51" s="4">
        <v>0.28999999999999998</v>
      </c>
    </row>
    <row r="52" spans="1:2" x14ac:dyDescent="0.3">
      <c r="A52" s="7" t="s">
        <v>38</v>
      </c>
      <c r="B52" s="4">
        <v>0.28000000000000003</v>
      </c>
    </row>
    <row r="53" spans="1:2" x14ac:dyDescent="0.3">
      <c r="A53" s="3" t="s">
        <v>39</v>
      </c>
      <c r="B53" s="4">
        <v>0.27</v>
      </c>
    </row>
    <row r="54" spans="1:2" x14ac:dyDescent="0.3">
      <c r="A54" s="3" t="s">
        <v>40</v>
      </c>
      <c r="B54" s="4">
        <v>0.26</v>
      </c>
    </row>
    <row r="55" spans="1:2" x14ac:dyDescent="0.3">
      <c r="A55" s="3" t="s">
        <v>41</v>
      </c>
      <c r="B55" s="4">
        <v>0.25</v>
      </c>
    </row>
    <row r="56" spans="1:2" x14ac:dyDescent="0.3">
      <c r="A56" s="28" t="s">
        <v>42</v>
      </c>
      <c r="B56" s="4">
        <v>0.24</v>
      </c>
    </row>
    <row r="57" spans="1:2" x14ac:dyDescent="0.3">
      <c r="A57" s="3" t="s">
        <v>43</v>
      </c>
      <c r="B57" s="4">
        <v>0.23</v>
      </c>
    </row>
    <row r="58" spans="1:2" x14ac:dyDescent="0.3">
      <c r="A58" s="3" t="s">
        <v>44</v>
      </c>
      <c r="B58" s="4">
        <v>0.22</v>
      </c>
    </row>
    <row r="59" spans="1:2" ht="19.5" thickBot="1" x14ac:dyDescent="0.35">
      <c r="A59" s="5" t="s">
        <v>45</v>
      </c>
      <c r="B59" s="31">
        <v>0.21</v>
      </c>
    </row>
  </sheetData>
  <sheetProtection algorithmName="SHA-512" hashValue="I8geQYjfpBJaZYoTymsBjCN7SilhZke+46lC3UHioOvUG4wM1J0/eHQvOUoxW7/AcH6uKIzk2cii2ElmLMDuZQ==" saltValue="aDjsxQ7HYumsTOEdogkgww==" spinCount="100000" sheet="1" selectLockedCells="1" selectUnlockedCells="1"/>
  <pageMargins left="0" right="0" top="0" bottom="0" header="0" footer="0"/>
  <pageSetup paperSize="9" scale="4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2026 г</vt:lpstr>
      <vt:lpstr>Расчет</vt:lpstr>
      <vt:lpstr>формула</vt:lpstr>
      <vt:lpstr>'2026 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Балжан Шаингориевна Альбиева</dc:creator>
  <cp:lastModifiedBy>Альжанова Дарига Маратовна</cp:lastModifiedBy>
  <cp:lastPrinted>2024-09-16T12:40:40Z</cp:lastPrinted>
  <dcterms:created xsi:type="dcterms:W3CDTF">2017-04-19T13:48:19Z</dcterms:created>
  <dcterms:modified xsi:type="dcterms:W3CDTF">2026-02-19T09:33:05Z</dcterms:modified>
</cp:coreProperties>
</file>