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103\Desktop\"/>
    </mc:Choice>
  </mc:AlternateContent>
  <xr:revisionPtr revIDLastSave="0" documentId="8_{67775F10-B587-4771-8048-A154E42C26A5}" xr6:coauthVersionLast="47" xr6:coauthVersionMax="47" xr10:uidLastSave="{00000000-0000-0000-0000-000000000000}"/>
  <workbookProtection workbookAlgorithmName="SHA-512" workbookHashValue="iHZAUnaT7Zx5IaD8Pjs4a3K6luBsFyK60bSrINZAWo9Aun0GVRhcJEt6pmpPUSEDEHzIi0DK1MJ45UCBzgoNyA==" workbookSaltValue="f+8pSJOoNgoSm7CVwdeSAA==" workbookSpinCount="100000" lockStructure="1"/>
  <bookViews>
    <workbookView xWindow="-120" yWindow="-120" windowWidth="29040" windowHeight="15720" tabRatio="894" xr2:uid="{00000000-000D-0000-FFFF-FFFF00000000}"/>
  </bookViews>
  <sheets>
    <sheet name="2026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'2026 г'!#REF!</definedName>
    <definedName name="_xlnm._FilterDatabase" localSheetId="1" hidden="1">Расчет!#REF!</definedName>
    <definedName name="_xlnm.Print_Titles" localSheetId="0">'2026 г'!$A:$B,'2026 г'!#REF!</definedName>
    <definedName name="_xlnm.Print_Titles" localSheetId="1">Расчет!$A:$B,Расчет!#REF!</definedName>
    <definedName name="_xlnm.Print_Area" localSheetId="0">'2026 г'!$A$1:$O$20</definedName>
    <definedName name="_xlnm.Print_Area" localSheetId="1">Расчет!#REF!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47" l="1"/>
  <c r="B4" i="51" l="1"/>
  <c r="B33" i="47" l="1"/>
  <c r="B32" i="47"/>
  <c r="A38" i="51"/>
  <c r="B38" i="51" s="1"/>
  <c r="B6" i="51" l="1"/>
  <c r="E6" i="51" l="1"/>
  <c r="E5" i="51"/>
  <c r="E4" i="51"/>
  <c r="D6" i="51"/>
  <c r="D5" i="51"/>
  <c r="D4" i="51"/>
  <c r="C6" i="51"/>
  <c r="C5" i="51"/>
  <c r="C4" i="51"/>
  <c r="F4" i="51" l="1"/>
  <c r="F6" i="51"/>
  <c r="B5" i="51"/>
  <c r="F5" i="51" s="1"/>
  <c r="F7" i="51" l="1"/>
  <c r="B28" i="51"/>
  <c r="A18" i="51" l="1"/>
  <c r="F23" i="50" l="1"/>
  <c r="F22" i="50"/>
  <c r="F21" i="50"/>
  <c r="F24" i="50" l="1"/>
  <c r="B18" i="51"/>
  <c r="C18" i="51" l="1"/>
  <c r="A23" i="51" s="1"/>
  <c r="A13" i="51"/>
  <c r="C13" i="51" s="1"/>
  <c r="C38" i="51"/>
  <c r="A28" i="51"/>
  <c r="C28" i="51" s="1"/>
  <c r="B13" i="51"/>
  <c r="D38" i="51" l="1"/>
  <c r="D13" i="51"/>
  <c r="B23" i="51" s="1"/>
  <c r="C23" i="51" s="1"/>
  <c r="B33" i="51"/>
  <c r="F29" i="50" l="1"/>
  <c r="A33" i="51"/>
  <c r="C33" i="51" l="1"/>
  <c r="F27" i="50" s="1"/>
  <c r="F31" i="50" l="1"/>
  <c r="F33" i="50" s="1"/>
</calcChain>
</file>

<file path=xl/sharedStrings.xml><?xml version="1.0" encoding="utf-8"?>
<sst xmlns="http://schemas.openxmlformats.org/spreadsheetml/2006/main" count="249" uniqueCount="121">
  <si>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</si>
  <si>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</si>
  <si>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</si>
  <si>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</si>
  <si>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</si>
  <si>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</si>
  <si>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</si>
  <si>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</si>
  <si>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</si>
  <si>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</si>
  <si>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</si>
  <si>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</si>
  <si>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</si>
  <si>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</si>
  <si>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</si>
  <si>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</si>
  <si>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</si>
  <si>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</si>
  <si>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</si>
  <si>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</si>
  <si>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</si>
  <si>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</si>
  <si>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</si>
  <si>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</si>
  <si>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</si>
  <si>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</si>
  <si>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</si>
  <si>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</si>
  <si>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</si>
  <si>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</si>
  <si>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</si>
  <si>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</si>
  <si>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</si>
  <si>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</si>
  <si>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</si>
  <si>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</si>
  <si>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</si>
  <si>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</si>
  <si>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</si>
  <si>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</si>
  <si>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</si>
  <si>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</si>
  <si>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</si>
  <si>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</si>
  <si>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</si>
  <si>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</si>
  <si>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</si>
  <si>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</si>
  <si>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</si>
  <si>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</si>
  <si>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</si>
  <si>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</si>
  <si>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</si>
  <si>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</si>
  <si>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</si>
  <si>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</si>
  <si>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</si>
  <si>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</si>
  <si>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</si>
  <si>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</si>
  <si>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</si>
  <si>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</si>
  <si>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</si>
  <si>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</si>
  <si>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</si>
  <si>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</si>
  <si>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</si>
  <si>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</si>
  <si>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</si>
  <si>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</si>
  <si>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</si>
  <si>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</si>
  <si>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</si>
  <si>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</si>
  <si>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</si>
  <si>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1 группа - для Атырауской, Костанайской, Мангистауской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</si>
  <si>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</si>
  <si>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</si>
  <si>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3. Выберите из раскрывающегося списка</t>
  </si>
  <si>
    <t>Группа</t>
  </si>
  <si>
    <t>Норматив</t>
  </si>
  <si>
    <t>3. Расчет коммунальных затрат</t>
  </si>
  <si>
    <t>4. Применение корректирующего коэффициента</t>
  </si>
  <si>
    <t>5. Расчет объема капитальных затрат</t>
  </si>
  <si>
    <t>6. Итого объем подушевого финансирования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</si>
  <si>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</si>
  <si>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</si>
  <si>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</si>
  <si>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</si>
  <si>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</si>
  <si>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</si>
  <si>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</si>
  <si>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</si>
  <si>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</si>
  <si>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</si>
  <si>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4. Группа (в зависимости от нормы расходов на текущее содержание организаций среднего образования )</t>
  </si>
  <si>
    <t>4. Выберите из раскрывающегося списка</t>
  </si>
  <si>
    <t>Город</t>
  </si>
  <si>
    <t>Село</t>
  </si>
  <si>
    <t>6. Объем подушевого финансирования  (тенге)</t>
  </si>
  <si>
    <t>Объем комм.затрат (без на дому)</t>
  </si>
  <si>
    <t>Итого в год</t>
  </si>
  <si>
    <t>Итого в месяц</t>
  </si>
  <si>
    <t>Операционные расходы</t>
  </si>
  <si>
    <t>Возмещение затрат на строительство/реконструкцию</t>
  </si>
  <si>
    <t>Способ введения новых мест</t>
  </si>
  <si>
    <t>Контингент</t>
  </si>
  <si>
    <t>7. Объем амортизационных затрат</t>
  </si>
  <si>
    <t>5. Возмещение затрат на строительство/реконструкцию</t>
  </si>
  <si>
    <t>Строительство</t>
  </si>
  <si>
    <t>Реконструкция</t>
  </si>
  <si>
    <t>строительство</t>
  </si>
  <si>
    <t>реконструкция</t>
  </si>
  <si>
    <r>
      <t xml:space="preserve">5. Выберите из раскрывающегося списка </t>
    </r>
    <r>
      <rPr>
        <b/>
        <sz val="16"/>
        <rFont val="Times New Roman"/>
        <family val="1"/>
        <charset val="204"/>
      </rPr>
      <t xml:space="preserve">(только при условии </t>
    </r>
    <r>
      <rPr>
        <b/>
        <sz val="16"/>
        <color rgb="FFFF0000"/>
        <rFont val="Times New Roman"/>
        <family val="1"/>
        <charset val="204"/>
      </rPr>
      <t>ввода новых мест</t>
    </r>
    <r>
      <rPr>
        <b/>
        <sz val="16"/>
        <rFont val="Times New Roman"/>
        <family val="1"/>
        <charset val="204"/>
      </rPr>
      <t>)</t>
    </r>
  </si>
  <si>
    <t>6. Проставьте контингент 1-4 классов в ячейки  (при наличии)</t>
  </si>
  <si>
    <t>6. Прогнозный контингент школы, учащихся</t>
  </si>
  <si>
    <t xml:space="preserve">   Проставьте контингент 5-9 классов в ячейки   (при наличии)</t>
  </si>
  <si>
    <t xml:space="preserve">  Проставьте контингент 10-11 классов в ячейки  (при наличии)</t>
  </si>
  <si>
    <t>2 группа - для Актюбинской, Алматинской, Жетісу, Ұлытау, Западно-Казахстанской, Карагандинской, Туркестанской областей и городов Астана, Алматы и Шымкент</t>
  </si>
  <si>
    <t>3 группа - для Абай, Восточно-Казахстанской, Павлодарской, Северо-Казахстанской областей</t>
  </si>
  <si>
    <t>РАСЧЕТ ОБЪЕМА ПОДУШЕВОГО ФИНАНСИРОВАНИЯ ДЛЯ ЧАСТНЫХ ШКОЛ, У КОТОРЫХ В ДОВЕРИТЕЛЬНОМ УПРАВЛЕНИИ НАХОДЯТСЯ   ОБЪЕКТЫ ГОСУДАРСТВЕННЫХ ОРГАНИЗАЦИЙ СРЕДНЕГО ОБРАЗОВАНИЯ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</si>
</sst>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  <numFmt numFmtId="167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6" xfId="0" applyNumberFormat="1" applyFont="1" applyFill="1" applyBorder="1" applyAlignment="1">
      <alignment horizontal="center"/>
    </xf>
    <xf numFmtId="14" fontId="2" fillId="5" borderId="22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14" fontId="2" fillId="4" borderId="16" xfId="0" applyNumberFormat="1" applyFont="1" applyFill="1" applyBorder="1" applyAlignment="1">
      <alignment horizontal="center"/>
    </xf>
    <xf numFmtId="14" fontId="2" fillId="4" borderId="22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10" borderId="15" xfId="0" applyFont="1" applyFill="1" applyBorder="1" applyAlignment="1"/>
    <xf numFmtId="0" fontId="1" fillId="10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1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10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6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6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6" fontId="9" fillId="14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4" xfId="0" applyNumberFormat="1" applyFont="1" applyFill="1" applyBorder="1" applyAlignment="1"/>
    <xf numFmtId="3" fontId="9" fillId="14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6" fontId="9" fillId="0" borderId="19" xfId="0" applyNumberFormat="1" applyFont="1" applyBorder="1" applyAlignment="1">
      <alignment horizontal="center"/>
    </xf>
    <xf numFmtId="3" fontId="3" fillId="14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25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2" xfId="0" applyFont="1" applyFill="1" applyBorder="1"/>
    <xf numFmtId="0" fontId="11" fillId="0" borderId="11" xfId="0" applyFont="1" applyFill="1" applyBorder="1"/>
    <xf numFmtId="0" fontId="1" fillId="0" borderId="1" xfId="0" applyFont="1" applyFill="1" applyBorder="1"/>
    <xf numFmtId="166" fontId="9" fillId="0" borderId="0" xfId="0" applyNumberFormat="1" applyFont="1" applyFill="1" applyBorder="1" applyAlignment="1" applyProtection="1">
      <alignment horizontal="center" vertical="center"/>
      <protection locked="0"/>
    </xf>
    <xf numFmtId="3" fontId="24" fillId="0" borderId="4" xfId="0" applyNumberFormat="1" applyFont="1" applyFill="1" applyBorder="1" applyAlignment="1" applyProtection="1">
      <alignment horizontal="center" vertical="center"/>
      <protection hidden="1"/>
    </xf>
    <xf numFmtId="3" fontId="24" fillId="0" borderId="1" xfId="0" applyNumberFormat="1" applyFont="1" applyFill="1" applyBorder="1" applyAlignment="1" applyProtection="1">
      <alignment horizontal="center" vertical="center"/>
      <protection hidden="1"/>
    </xf>
    <xf numFmtId="3" fontId="24" fillId="0" borderId="9" xfId="0" applyNumberFormat="1" applyFont="1" applyFill="1" applyBorder="1" applyAlignment="1" applyProtection="1">
      <alignment horizontal="center" vertical="center"/>
      <protection hidden="1"/>
    </xf>
    <xf numFmtId="4" fontId="1" fillId="0" borderId="0" xfId="0" applyNumberFormat="1" applyFont="1" applyFill="1" applyAlignment="1">
      <alignment horizontal="center" vertical="center"/>
    </xf>
    <xf numFmtId="4" fontId="3" fillId="12" borderId="25" xfId="0" applyNumberFormat="1" applyFont="1" applyFill="1" applyBorder="1" applyAlignment="1" applyProtection="1">
      <alignment horizontal="center" vertical="center"/>
      <protection hidden="1"/>
    </xf>
    <xf numFmtId="3" fontId="3" fillId="0" borderId="25" xfId="0" applyNumberFormat="1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3" fontId="17" fillId="12" borderId="3" xfId="0" applyNumberFormat="1" applyFont="1" applyFill="1" applyBorder="1" applyAlignment="1">
      <alignment horizontal="center" vertical="center" wrapText="1"/>
    </xf>
    <xf numFmtId="3" fontId="17" fillId="12" borderId="4" xfId="0" applyNumberFormat="1" applyFont="1" applyFill="1" applyBorder="1" applyAlignment="1">
      <alignment horizontal="center" vertical="center" wrapText="1"/>
    </xf>
    <xf numFmtId="3" fontId="17" fillId="12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2" borderId="10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/>
    <xf numFmtId="167" fontId="16" fillId="0" borderId="0" xfId="0" applyNumberFormat="1" applyFont="1" applyFill="1"/>
    <xf numFmtId="4" fontId="16" fillId="0" borderId="0" xfId="0" applyNumberFormat="1" applyFont="1" applyFill="1"/>
    <xf numFmtId="3" fontId="2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3" fontId="10" fillId="12" borderId="26" xfId="0" applyNumberFormat="1" applyFont="1" applyFill="1" applyBorder="1" applyAlignment="1">
      <alignment horizontal="center" vertical="center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Fill="1" applyBorder="1" applyAlignment="1" applyProtection="1">
      <alignment horizontal="center" vertical="center"/>
      <protection hidden="1"/>
    </xf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2 2 2" xfId="10" xr:uid="{00000000-0005-0000-0000-000006000000}"/>
    <cellStyle name="Обычный 2 3" xfId="6" xr:uid="{00000000-0005-0000-0000-000007000000}"/>
    <cellStyle name="Обычный 2 4" xfId="8" xr:uid="{00000000-0005-0000-0000-000008000000}"/>
    <cellStyle name="Обычный 2 5" xfId="15" xr:uid="{00000000-0005-0000-0000-000009000000}"/>
    <cellStyle name="Обычный 3" xfId="7" xr:uid="{00000000-0005-0000-0000-00000A000000}"/>
    <cellStyle name="Обычный 3 2" xfId="14" xr:uid="{00000000-0005-0000-0000-00000B000000}"/>
    <cellStyle name="Обычный 4" xfId="16" xr:uid="{00000000-0005-0000-0000-00000C000000}"/>
    <cellStyle name="Обычный 5" xfId="11" xr:uid="{00000000-0005-0000-0000-00000D000000}"/>
    <cellStyle name="Обычный 5 2" xfId="4" xr:uid="{00000000-0005-0000-0000-00000E000000}"/>
    <cellStyle name="Обычный 6" xfId="12" xr:uid="{00000000-0005-0000-0000-00000F000000}"/>
    <cellStyle name="Финансовый 2 2" xfId="13" xr:uid="{00000000-0005-0000-0000-000010000000}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O45"/>
  <sheetViews>
    <sheetView tabSelected="1" zoomScale="70" zoomScaleNormal="70" zoomScaleSheetLayoutView="25" workbookViewId="0">
      <selection activeCell="A9" sqref="A9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ht="49.5" customHeight="1" x14ac:dyDescent="0.3">
      <c r="A1" s="179" t="s">
        <v>120</v>
      </c>
      <c r="B1" s="179"/>
      <c r="C1" s="179"/>
      <c r="D1" s="179"/>
      <c r="E1" s="179"/>
      <c r="F1" s="179"/>
      <c r="G1" s="179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85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58"/>
      <c r="G4" s="117"/>
      <c r="H4" s="118"/>
      <c r="I4" s="1"/>
      <c r="J4" s="24"/>
      <c r="K4" s="25"/>
    </row>
    <row r="5" spans="1:15" ht="21" thickBot="1" x14ac:dyDescent="0.35">
      <c r="A5" s="22" t="s">
        <v>93</v>
      </c>
      <c r="B5" s="32"/>
      <c r="C5" s="23"/>
      <c r="D5" s="23"/>
      <c r="E5" s="23"/>
      <c r="F5" s="158"/>
      <c r="G5" s="117"/>
      <c r="H5" s="118"/>
      <c r="I5" s="1"/>
      <c r="J5" s="24"/>
      <c r="K5" s="25"/>
    </row>
    <row r="6" spans="1:15" ht="21" thickBot="1" x14ac:dyDescent="0.35">
      <c r="A6" s="141" t="s">
        <v>97</v>
      </c>
      <c r="B6" s="32"/>
      <c r="C6" s="23"/>
      <c r="D6" s="23"/>
      <c r="E6" s="23"/>
      <c r="F6" s="158"/>
      <c r="G6" s="117" t="s">
        <v>62</v>
      </c>
      <c r="H6" s="121" t="s">
        <v>73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23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94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1" t="s">
        <v>74</v>
      </c>
      <c r="B9" s="23"/>
      <c r="C9" s="23"/>
      <c r="D9" s="23"/>
      <c r="E9" s="23"/>
      <c r="F9" s="23"/>
      <c r="G9" s="117" t="s">
        <v>62</v>
      </c>
      <c r="H9" s="121" t="s">
        <v>78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1" thickBot="1" x14ac:dyDescent="0.35">
      <c r="A11" s="22" t="s">
        <v>95</v>
      </c>
      <c r="B11" s="23"/>
      <c r="C11" s="23"/>
      <c r="D11" s="23"/>
      <c r="E11" s="23"/>
      <c r="F11" s="23"/>
      <c r="G11" s="119"/>
      <c r="H11" s="120"/>
      <c r="I11" s="1"/>
      <c r="J11" s="23"/>
      <c r="K11" s="23"/>
      <c r="L11" s="1"/>
      <c r="M11" s="1"/>
      <c r="N11" s="1"/>
      <c r="O11" s="1"/>
    </row>
    <row r="12" spans="1:15" ht="21" thickBot="1" x14ac:dyDescent="0.35">
      <c r="A12" s="141" t="s">
        <v>19</v>
      </c>
      <c r="B12" s="23"/>
      <c r="C12" s="23"/>
      <c r="D12" s="23"/>
      <c r="E12" s="23"/>
      <c r="F12" s="23"/>
      <c r="G12" s="117" t="s">
        <v>62</v>
      </c>
      <c r="H12" s="121" t="s">
        <v>96</v>
      </c>
      <c r="I12" s="1"/>
      <c r="J12" s="23"/>
      <c r="K12" s="23"/>
      <c r="L12" s="1"/>
      <c r="M12" s="1"/>
      <c r="N12" s="1"/>
      <c r="O12" s="1"/>
    </row>
    <row r="13" spans="1:15" ht="20.25" x14ac:dyDescent="0.3">
      <c r="A13" s="23"/>
      <c r="B13" s="23"/>
      <c r="C13" s="23"/>
      <c r="D13" s="23"/>
      <c r="E13" s="23"/>
      <c r="F13" s="23"/>
      <c r="G13" s="119"/>
      <c r="H13" s="143" t="s">
        <v>75</v>
      </c>
      <c r="I13" s="1"/>
      <c r="J13" s="23"/>
      <c r="K13" s="23"/>
      <c r="L13" s="1"/>
      <c r="M13" s="1"/>
      <c r="N13" s="1"/>
      <c r="O13" s="1"/>
    </row>
    <row r="14" spans="1:15" ht="21" thickBot="1" x14ac:dyDescent="0.35">
      <c r="A14" s="22" t="s">
        <v>108</v>
      </c>
      <c r="B14" s="23"/>
      <c r="C14" s="23"/>
      <c r="D14" s="23"/>
      <c r="E14" s="23"/>
      <c r="F14" s="23"/>
      <c r="G14" s="119"/>
      <c r="H14" s="143" t="s">
        <v>118</v>
      </c>
      <c r="I14" s="1"/>
      <c r="J14" s="23"/>
      <c r="K14" s="23"/>
      <c r="L14" s="1"/>
      <c r="M14" s="1"/>
      <c r="N14" s="1"/>
      <c r="O14" s="1"/>
    </row>
    <row r="15" spans="1:15" ht="21" thickBot="1" x14ac:dyDescent="0.35">
      <c r="A15" s="141" t="s">
        <v>109</v>
      </c>
      <c r="B15" s="23"/>
      <c r="C15" s="23"/>
      <c r="D15" s="23"/>
      <c r="E15" s="23"/>
      <c r="F15" s="23"/>
      <c r="G15" s="119"/>
      <c r="H15" s="143" t="s">
        <v>119</v>
      </c>
      <c r="I15" s="1"/>
      <c r="J15" s="23"/>
      <c r="K15" s="23"/>
      <c r="L15" s="1"/>
      <c r="M15" s="1"/>
      <c r="N15" s="1"/>
      <c r="O15" s="1"/>
    </row>
    <row r="16" spans="1:15" ht="20.25" x14ac:dyDescent="0.3">
      <c r="A16" s="23"/>
      <c r="B16" s="23"/>
      <c r="C16" s="23"/>
      <c r="D16" s="23"/>
      <c r="E16" s="23"/>
      <c r="F16" s="23"/>
      <c r="G16" s="119"/>
      <c r="H16" s="178" t="s">
        <v>76</v>
      </c>
      <c r="I16" s="1"/>
      <c r="J16" s="23"/>
      <c r="K16" s="23"/>
      <c r="L16" s="1"/>
      <c r="M16" s="1"/>
      <c r="N16" s="1"/>
      <c r="O16" s="1"/>
    </row>
    <row r="17" spans="1:15" ht="20.25" x14ac:dyDescent="0.3">
      <c r="A17" s="22" t="s">
        <v>115</v>
      </c>
      <c r="B17" s="23"/>
      <c r="C17" s="23"/>
      <c r="D17" s="129"/>
      <c r="E17" s="26"/>
      <c r="F17" s="25"/>
      <c r="G17" s="122"/>
      <c r="H17" s="143" t="s">
        <v>77</v>
      </c>
      <c r="I17" s="1"/>
      <c r="J17" s="24"/>
      <c r="K17" s="25"/>
    </row>
    <row r="18" spans="1:15" ht="21" thickBot="1" x14ac:dyDescent="0.35">
      <c r="A18" s="22"/>
      <c r="B18" s="32"/>
      <c r="C18" s="23"/>
      <c r="D18" s="129"/>
      <c r="E18" s="26"/>
      <c r="F18" s="25"/>
      <c r="G18" s="122"/>
      <c r="H18" s="1"/>
      <c r="I18" s="1"/>
      <c r="J18" s="24"/>
      <c r="K18" s="25"/>
    </row>
    <row r="19" spans="1:15" ht="34.5" customHeight="1" x14ac:dyDescent="0.3">
      <c r="A19" s="188" t="s">
        <v>63</v>
      </c>
      <c r="B19" s="190" t="s">
        <v>86</v>
      </c>
      <c r="C19" s="190"/>
      <c r="D19" s="191" t="s">
        <v>87</v>
      </c>
      <c r="E19" s="191" t="s">
        <v>88</v>
      </c>
      <c r="F19" s="186" t="s">
        <v>4</v>
      </c>
      <c r="G19" s="122"/>
      <c r="H19" s="121" t="s">
        <v>113</v>
      </c>
      <c r="I19" s="1"/>
      <c r="J19" s="24"/>
      <c r="K19" s="25"/>
    </row>
    <row r="20" spans="1:15" ht="42.75" x14ac:dyDescent="0.3">
      <c r="A20" s="189"/>
      <c r="B20" s="146" t="s">
        <v>89</v>
      </c>
      <c r="C20" s="147" t="s">
        <v>90</v>
      </c>
      <c r="D20" s="192"/>
      <c r="E20" s="192"/>
      <c r="F20" s="187"/>
      <c r="G20" s="119"/>
      <c r="H20" s="123"/>
      <c r="I20" s="1"/>
      <c r="J20" s="24"/>
      <c r="K20" s="25"/>
    </row>
    <row r="21" spans="1:15" ht="20.25" x14ac:dyDescent="0.3">
      <c r="A21" s="130" t="s">
        <v>1</v>
      </c>
      <c r="B21" s="131"/>
      <c r="C21" s="131"/>
      <c r="D21" s="131"/>
      <c r="E21" s="131"/>
      <c r="F21" s="132">
        <f>B21+C21+D21+E21</f>
        <v>0</v>
      </c>
      <c r="G21" s="117" t="s">
        <v>62</v>
      </c>
      <c r="H21" s="118" t="s">
        <v>114</v>
      </c>
      <c r="I21" s="1"/>
      <c r="J21" s="24"/>
      <c r="K21" s="25"/>
    </row>
    <row r="22" spans="1:15" ht="20.25" x14ac:dyDescent="0.3">
      <c r="A22" s="130" t="s">
        <v>2</v>
      </c>
      <c r="B22" s="131"/>
      <c r="C22" s="131"/>
      <c r="D22" s="131"/>
      <c r="E22" s="131"/>
      <c r="F22" s="132">
        <f>B22+C22+D22+E22</f>
        <v>0</v>
      </c>
      <c r="G22" s="117" t="s">
        <v>62</v>
      </c>
      <c r="H22" s="118" t="s">
        <v>116</v>
      </c>
      <c r="I22" s="1"/>
      <c r="J22" s="24"/>
      <c r="K22" s="25"/>
    </row>
    <row r="23" spans="1:15" ht="21" thickBot="1" x14ac:dyDescent="0.35">
      <c r="A23" s="133" t="s">
        <v>3</v>
      </c>
      <c r="B23" s="131"/>
      <c r="C23" s="131"/>
      <c r="D23" s="131"/>
      <c r="E23" s="131"/>
      <c r="F23" s="134">
        <f>B23+C23+D23+E23</f>
        <v>0</v>
      </c>
      <c r="G23" s="117" t="s">
        <v>62</v>
      </c>
      <c r="H23" s="118" t="s">
        <v>117</v>
      </c>
      <c r="I23" s="1"/>
      <c r="J23" s="24"/>
      <c r="K23" s="25"/>
    </row>
    <row r="24" spans="1:15" ht="19.5" thickBot="1" x14ac:dyDescent="0.35">
      <c r="A24" s="135" t="s">
        <v>64</v>
      </c>
      <c r="B24" s="136"/>
      <c r="C24" s="137"/>
      <c r="D24" s="138"/>
      <c r="E24" s="139"/>
      <c r="F24" s="140">
        <f>F21+F22+F23</f>
        <v>0</v>
      </c>
      <c r="G24" s="26"/>
      <c r="H24" s="26"/>
      <c r="I24" s="26"/>
      <c r="J24" s="24"/>
      <c r="K24" s="25"/>
    </row>
    <row r="25" spans="1:15" x14ac:dyDescent="0.3">
      <c r="A25" s="23"/>
      <c r="B25" s="23"/>
      <c r="C25" s="23"/>
      <c r="D25" s="23"/>
      <c r="E25" s="23"/>
      <c r="F25" s="23"/>
      <c r="G25" s="26"/>
      <c r="H25" s="26"/>
      <c r="I25" s="26"/>
      <c r="J25" s="24"/>
      <c r="K25" s="25"/>
      <c r="N25" s="1"/>
      <c r="O25" s="1"/>
    </row>
    <row r="26" spans="1:15" s="82" customFormat="1" ht="19.5" thickBot="1" x14ac:dyDescent="0.35">
      <c r="A26" s="22" t="s">
        <v>99</v>
      </c>
      <c r="B26" s="33"/>
      <c r="C26" s="33"/>
      <c r="D26" s="23"/>
      <c r="E26" s="23"/>
      <c r="F26" s="26"/>
      <c r="G26" s="26"/>
      <c r="H26" s="26"/>
      <c r="I26" s="26"/>
      <c r="J26" s="24"/>
      <c r="K26" s="25"/>
    </row>
    <row r="27" spans="1:15" s="82" customFormat="1" ht="27" customHeight="1" thickBot="1" x14ac:dyDescent="0.35">
      <c r="A27" s="183" t="s">
        <v>103</v>
      </c>
      <c r="B27" s="184"/>
      <c r="C27" s="184"/>
      <c r="D27" s="184"/>
      <c r="E27" s="185"/>
      <c r="F27" s="164" t="e">
        <f>Расчет!C33</f>
        <v>#DIV/0!</v>
      </c>
    </row>
    <row r="28" spans="1:15" ht="19.5" thickBot="1" x14ac:dyDescent="0.35">
      <c r="A28" s="165"/>
      <c r="B28" s="165"/>
      <c r="C28" s="165"/>
      <c r="D28" s="165"/>
      <c r="E28" s="165"/>
      <c r="F28" s="166"/>
      <c r="G28" s="1"/>
      <c r="H28" s="1"/>
      <c r="I28" s="1"/>
      <c r="J28" s="1"/>
      <c r="K28" s="1"/>
      <c r="L28" s="1"/>
      <c r="M28" s="1"/>
    </row>
    <row r="29" spans="1:15" ht="27" customHeight="1" thickBot="1" x14ac:dyDescent="0.35">
      <c r="A29" s="183" t="s">
        <v>104</v>
      </c>
      <c r="B29" s="184"/>
      <c r="C29" s="184"/>
      <c r="D29" s="184"/>
      <c r="E29" s="185"/>
      <c r="F29" s="164">
        <f>Расчет!D38</f>
        <v>0</v>
      </c>
      <c r="G29" s="1"/>
      <c r="H29" s="1"/>
      <c r="I29" s="1"/>
      <c r="J29" s="1"/>
      <c r="K29" s="1"/>
      <c r="L29" s="1"/>
      <c r="M29" s="1"/>
    </row>
    <row r="30" spans="1:15" ht="19.5" thickBot="1" x14ac:dyDescent="0.35">
      <c r="A30" s="72"/>
      <c r="B30" s="33"/>
      <c r="C30" s="33"/>
      <c r="D30" s="23"/>
      <c r="E30" s="23"/>
      <c r="F30" s="26"/>
      <c r="G30" s="26"/>
      <c r="H30" s="26"/>
      <c r="I30" s="26"/>
      <c r="J30" s="24"/>
      <c r="K30" s="25"/>
    </row>
    <row r="31" spans="1:15" s="82" customFormat="1" ht="36" customHeight="1" thickBot="1" x14ac:dyDescent="0.35">
      <c r="A31" s="180" t="s">
        <v>101</v>
      </c>
      <c r="B31" s="181"/>
      <c r="C31" s="181"/>
      <c r="D31" s="181"/>
      <c r="E31" s="182"/>
      <c r="F31" s="163" t="e">
        <f>F27+F29</f>
        <v>#DIV/0!</v>
      </c>
      <c r="G31" s="26"/>
      <c r="H31" s="24"/>
      <c r="I31" s="25"/>
      <c r="J31" s="25"/>
      <c r="K31" s="25"/>
    </row>
    <row r="32" spans="1:15" ht="19.5" thickBot="1" x14ac:dyDescent="0.35">
      <c r="A32" s="167"/>
      <c r="B32" s="168"/>
      <c r="C32" s="168"/>
      <c r="D32" s="169"/>
      <c r="E32" s="169"/>
      <c r="F32" s="26"/>
    </row>
    <row r="33" spans="1:13" s="82" customFormat="1" ht="36" customHeight="1" thickBot="1" x14ac:dyDescent="0.35">
      <c r="A33" s="180" t="s">
        <v>102</v>
      </c>
      <c r="B33" s="181"/>
      <c r="C33" s="181"/>
      <c r="D33" s="181"/>
      <c r="E33" s="182"/>
      <c r="F33" s="163" t="e">
        <f>F31/9</f>
        <v>#DIV/0!</v>
      </c>
      <c r="G33" s="26"/>
      <c r="H33" s="24"/>
      <c r="I33" s="25"/>
      <c r="J33" s="25"/>
      <c r="K33" s="25"/>
    </row>
    <row r="35" spans="1:13" x14ac:dyDescent="0.3">
      <c r="E35" s="148"/>
      <c r="F35" s="162"/>
      <c r="G35" s="149"/>
      <c r="H35" s="149"/>
    </row>
    <row r="36" spans="1:13" x14ac:dyDescent="0.3">
      <c r="D36" s="84"/>
      <c r="E36" s="150"/>
      <c r="F36" s="150"/>
      <c r="G36" s="150"/>
      <c r="H36" s="150"/>
    </row>
    <row r="37" spans="1:13" x14ac:dyDescent="0.3">
      <c r="D37" s="82"/>
      <c r="E37" s="150"/>
      <c r="F37" s="148"/>
      <c r="G37" s="148"/>
      <c r="H37" s="148"/>
    </row>
    <row r="41" spans="1:13" s="82" customFormat="1" x14ac:dyDescent="0.3">
      <c r="A41" s="88"/>
      <c r="B41" s="79"/>
      <c r="C41" s="79"/>
      <c r="D41" s="1"/>
      <c r="E41" s="1"/>
      <c r="F41" s="84"/>
      <c r="G41" s="84"/>
      <c r="H41" s="84"/>
      <c r="I41" s="84"/>
      <c r="J41" s="81"/>
      <c r="K41" s="1"/>
      <c r="L41" s="1"/>
      <c r="M41" s="1"/>
    </row>
    <row r="42" spans="1:13" s="82" customFormat="1" x14ac:dyDescent="0.3">
      <c r="A42" s="88"/>
      <c r="B42" s="79"/>
      <c r="C42" s="79"/>
      <c r="D42" s="1"/>
      <c r="E42" s="1"/>
      <c r="F42" s="84"/>
      <c r="G42" s="84"/>
      <c r="H42" s="84"/>
      <c r="I42" s="84"/>
      <c r="J42" s="81"/>
      <c r="K42" s="1"/>
      <c r="L42" s="1"/>
      <c r="M42" s="1"/>
    </row>
    <row r="43" spans="1:13" s="82" customFormat="1" x14ac:dyDescent="0.3">
      <c r="A43" s="88"/>
      <c r="B43" s="79"/>
      <c r="C43" s="79"/>
      <c r="D43" s="1"/>
      <c r="E43" s="1"/>
      <c r="F43" s="84"/>
      <c r="G43" s="84"/>
      <c r="H43" s="84"/>
      <c r="I43" s="84"/>
      <c r="J43" s="81"/>
      <c r="K43" s="1"/>
      <c r="L43" s="1"/>
      <c r="M43" s="1"/>
    </row>
    <row r="44" spans="1:13" s="82" customFormat="1" x14ac:dyDescent="0.3">
      <c r="A44" s="88"/>
      <c r="B44" s="79"/>
      <c r="C44" s="79"/>
      <c r="D44" s="1"/>
      <c r="E44" s="1"/>
      <c r="F44" s="84"/>
      <c r="G44" s="84"/>
      <c r="H44" s="84"/>
      <c r="I44" s="84"/>
      <c r="J44" s="81"/>
      <c r="K44" s="1"/>
      <c r="L44" s="1"/>
      <c r="M44" s="1"/>
    </row>
    <row r="45" spans="1:13" s="82" customFormat="1" x14ac:dyDescent="0.3">
      <c r="A45" s="88"/>
      <c r="B45" s="79"/>
      <c r="C45" s="79"/>
      <c r="D45" s="1"/>
      <c r="E45" s="1"/>
      <c r="F45" s="84"/>
      <c r="G45" s="84"/>
      <c r="H45" s="84"/>
      <c r="I45" s="84"/>
      <c r="J45" s="81"/>
      <c r="K45" s="1"/>
      <c r="L45" s="1"/>
      <c r="M45" s="1"/>
    </row>
  </sheetData>
  <sheetProtection algorithmName="SHA-512" hashValue="EVv/K0vbDf9Do149gUIRKjERwX33JhOyfQXx+ZeEHUk+M2z6tXcEOax/I94EH+hU8uw8F4ed0L+qBQg4PkCazw==" saltValue="L4fDM4VoXxIZeFRt0GBBrQ==" spinCount="100000" sheet="1" selectLockedCells="1"/>
  <mergeCells count="10">
    <mergeCell ref="A1:G1"/>
    <mergeCell ref="A33:E33"/>
    <mergeCell ref="A27:E27"/>
    <mergeCell ref="A29:E29"/>
    <mergeCell ref="F19:F20"/>
    <mergeCell ref="A31:E31"/>
    <mergeCell ref="A19:A20"/>
    <mergeCell ref="B19:C19"/>
    <mergeCell ref="D19:D20"/>
    <mergeCell ref="E19:E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xr:uid="{00000000-0002-0000-0000-000000000000}">
          <x14:formula1>
            <xm:f>формула!$H$24:$K$24</xm:f>
          </x14:formula1>
          <xm:sqref>A9</xm:sqref>
        </x14:dataValidation>
        <x14:dataValidation type="list" showErrorMessage="1" xr:uid="{00000000-0002-0000-0000-000001000000}">
          <x14:formula1>
            <xm:f>формула!$H$25:$M$25</xm:f>
          </x14:formula1>
          <xm:sqref>A12</xm:sqref>
        </x14:dataValidation>
        <x14:dataValidation type="list" showErrorMessage="1" xr:uid="{00000000-0002-0000-0000-000002000000}">
          <x14:formula1>
            <xm:f>формула!$I$27:$K$27</xm:f>
          </x14:formula1>
          <xm:sqref>A6</xm:sqref>
        </x14:dataValidation>
        <x14:dataValidation type="list" showErrorMessage="1" xr:uid="{00000000-0002-0000-0000-000003000000}">
          <x14:formula1>
            <xm:f>формула!$H$29:$J$29</xm:f>
          </x14:formula1>
          <xm:sqref>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P45"/>
  <sheetViews>
    <sheetView topLeftCell="A16" zoomScaleNormal="100" zoomScaleSheetLayoutView="25" workbookViewId="0">
      <selection activeCell="B4" sqref="B4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65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4</v>
      </c>
      <c r="N3" s="89"/>
      <c r="O3" s="89"/>
    </row>
    <row r="4" spans="1:16" ht="21" customHeight="1" thickBot="1" x14ac:dyDescent="0.35">
      <c r="A4" s="94" t="s">
        <v>1</v>
      </c>
      <c r="B4" s="159">
        <f>(IF(AND('2026 г'!$A$6="город",'2026 г'!$A$9="Без доплат"),формула!$B$5*'2026 г'!B21)+IF(AND('2026 г'!$A$6="город",'2026 г'!$A$9="экология"),формула!$B$12*'2026 г'!B21)+IF(AND('2026 г'!$A$6="город",'2026 г'!$A$9="радиация"),формула!$B$19*'2026 г'!B21)+IF(AND('2026 г'!$A$6="село",'2026 г'!$A$9="Без доплат"),формула!$M$5*'2026 г'!B21)+IF(AND('2026 г'!$A$6="село",'2026 г'!$A$9="экология"),формула!$M$12*'2026 г'!B21)+IF(AND('2026 г'!$A$6="село",'2026 г'!$A$9="радиация"),формула!$M$19*'2026 г'!B21))</f>
        <v>0</v>
      </c>
      <c r="C4" s="159">
        <f>(IF(AND('2026 г'!$A$6="город",'2026 г'!$A$9="без доплат"),формула!$B$6*'2026 г'!C21)+IF(AND('2026 г'!$A$6="город",'2026 г'!$A$9="экология"),формула!$B$13*'2026 г'!C21)+IF(AND('2026 г'!$A$6="город",'2026 г'!$A$9="радиация"),формула!$B$20*'2026 г'!C21)+IF(AND('2026 г'!$A$6="село",'2026 г'!$A$9="без доплат"),формула!$M$6*'2026 г'!C21)+IF(AND('2026 г'!$A$6="село",'2026 г'!$A$9="экология"),формула!$M$13*'2026 г'!C21)+IF(AND('2026 г'!$A$6="село",'2026 г'!$A$9="радиация"),формула!$M$20*'2026 г'!C21))</f>
        <v>0</v>
      </c>
      <c r="D4" s="159">
        <f>(IF(AND('2026 г'!$A$6="город",'2026 г'!$A$9="без доплат"),формула!$E$5*'2026 г'!D21)+IF(AND('2026 г'!$A$6="город",'2026 г'!$A$9="экология"),формула!$E$12*'2026 г'!D21)+IF(AND('2026 г'!$A$6="город",'2026 г'!$A$9="радиация"),формула!$E$19*'2026 г'!D21)+IF(AND('2026 г'!$A$6="село",'2026 г'!$A$9="без доплат"),формула!$P$5*'2026 г'!D21)+IF(AND('2026 г'!$A$6="село",'2026 г'!$A$9="экология"),формула!$P$12*'2026 г'!D21)+IF(AND('2026 г'!$A$6="село",'2026 г'!$A$9="радиация"),формула!$P$19*'2026 г'!D21))</f>
        <v>0</v>
      </c>
      <c r="E4" s="159">
        <f>(IF(AND('2026 г'!$A$6="город",'2026 г'!$A$9="без доплат"),формула!$H$5*'2026 г'!E21)+IF(AND('2026 г'!$A$6="город",'2026 г'!$A$9="экология"),формула!$H$12*'2026 г'!E21)+IF(AND('2026 г'!$A$6="город",'2026 г'!$A$9="радиация"),формула!$H$19*'2026 г'!E21)+IF(AND('2026 г'!$A$6="село",'2026 г'!$A$9="без доплат"),формула!$S$5*'2026 г'!E21)+IF(AND('2026 г'!$A$6="село",'2026 г'!$A$9="экология"),формула!$S$12*'2026 г'!E21)+IF(AND('2026 г'!$A$6="село",'2026 г'!$A$9="радиация"),формула!$S$19*'2026 г'!E21))</f>
        <v>0</v>
      </c>
      <c r="F4" s="95">
        <f>B4+C4+D4+E4</f>
        <v>0</v>
      </c>
      <c r="P4" s="92"/>
    </row>
    <row r="5" spans="1:16" ht="21" customHeight="1" thickBot="1" x14ac:dyDescent="0.35">
      <c r="A5" s="96" t="s">
        <v>2</v>
      </c>
      <c r="B5" s="160">
        <f>(IF(AND('2026 г'!$A$6="город",'2026 г'!$A$9="Без доплат"),формула!$C$5*'2026 г'!B22)+IF(AND('2026 г'!$A$6="город",'2026 г'!$A$9="экология"),формула!$C$12*'2026 г'!B22)+IF(AND('2026 г'!$A$6="город",'2026 г'!$A$9="радиация"),формула!$C$19*'2026 г'!B22)+IF(AND('2026 г'!$A$6="село",'2026 г'!$A$9="Без доплат"),формула!$N$5*'2026 г'!B22)+IF(AND('2026 г'!$A$6="село",'2026 г'!$A$9="экология"),формула!$N$12*'2026 г'!B22)+IF(AND('2026 г'!$A$6="село",'2026 г'!$A$9="радиация"),формула!$N$19*'2026 г'!B22))</f>
        <v>0</v>
      </c>
      <c r="C5" s="160">
        <f>(IF(AND('2026 г'!$A$6="город",'2026 г'!$A$9="без доплат"),формула!$C$6*'2026 г'!C22)+IF(AND('2026 г'!$A$6="город",'2026 г'!$A$9="экология"),формула!$C$13*'2026 г'!C22)+IF(AND('2026 г'!$A$6="город",'2026 г'!$A$9="радиация"),формула!$C$20*'2026 г'!C22)+IF(AND('2026 г'!$A$6="село",'2026 г'!$A$9="без доплат"),формула!$N$6*'2026 г'!C22)+IF(AND('2026 г'!$A$6="село",'2026 г'!$A$9="экология"),формула!$N$13*'2026 г'!C22)+IF(AND('2026 г'!$A$6="село",'2026 г'!$A$9="радиация"),формула!$N$20*'2026 г'!C22))</f>
        <v>0</v>
      </c>
      <c r="D5" s="160">
        <f>(IF(AND('2026 г'!$A$6="город",'2026 г'!$A$9="без доплат"),формула!$F$5*'2026 г'!D22)+IF(AND('2026 г'!$A$6="город",'2026 г'!$A$9="экология"),формула!$F$12*'2026 г'!D22)+IF(AND('2026 г'!$A$6="город",'2026 г'!$A$9="радиация"),формула!$F$19*'2026 г'!D22)+IF(AND('2026 г'!$A$6="село",'2026 г'!$A$9="без доплат"),формула!$Q$5*'2026 г'!D22)+IF(AND('2026 г'!$A$6="село",'2026 г'!$A$9="экология"),формула!$Q$12*'2026 г'!D22)+IF(AND('2026 г'!$A$6="село",'2026 г'!$A$9="радиация"),формула!$Q$19*'2026 г'!D22))</f>
        <v>0</v>
      </c>
      <c r="E5" s="160">
        <f>(IF(AND('2026 г'!$A$6="город",'2026 г'!$A$9="без доплат"),формула!$I$5*'2026 г'!E22)+IF(AND('2026 г'!$A$6="город",'2026 г'!$A$9="экология"),формула!$I$12*'2026 г'!E22)+IF(AND('2026 г'!$A$6="город",'2026 г'!$A$9="радиация"),формула!$I$19*'2026 г'!E22)+IF(AND('2026 г'!$A$6="село",'2026 г'!$A$9="без доплат"),формула!$T$5*'2026 г'!E22)+IF(AND('2026 г'!$A$6="село",'2026 г'!$A$9="экология"),формула!$T$12*'2026 г'!E22)+IF(AND('2026 г'!$A$6="село",'2026 г'!$A$9="радиация"),формула!$T$19*'2026 г'!E22))</f>
        <v>0</v>
      </c>
      <c r="F5" s="95">
        <f t="shared" ref="F5:F6" si="0">B5+C5+D5+E5</f>
        <v>0</v>
      </c>
      <c r="P5" s="92"/>
    </row>
    <row r="6" spans="1:16" ht="21" customHeight="1" thickBot="1" x14ac:dyDescent="0.35">
      <c r="A6" s="97" t="s">
        <v>3</v>
      </c>
      <c r="B6" s="161">
        <f>(IF(AND('2026 г'!$A$6="город",'2026 г'!$A$9="без доплат"),формула!$D$5*'2026 г'!B23)+IF(AND('2026 г'!$A$6="город",'2026 г'!$A$9="экология"),формула!$D$12*'2026 г'!B23)+IF(AND('2026 г'!$A$6="город",'2026 г'!$A$9="радиация"),формула!$D$19*'2026 г'!B23)+IF(AND('2026 г'!$A$6="село",'2026 г'!$A$9="без доплат"),формула!$O$5*'2026 г'!B23)+IF(AND('2026 г'!$A$6="село",'2026 г'!$A$9="экология"),формула!$O$12*'2026 г'!B23)+IF(AND('2026 г'!$A$6="село",'2026 г'!$A$9="радиация"),формула!$O$19*'2026 г'!B23))</f>
        <v>0</v>
      </c>
      <c r="C6" s="161">
        <f>(IF(AND('2026 г'!$A$6="город",'2026 г'!$A$9="без доплат"),формула!$D$6*'2026 г'!C23)+IF(AND('2026 г'!$A$6="город",'2026 г'!$A$9="экология"),формула!$D$13*'2026 г'!C23)+IF(AND('2026 г'!$A$6="город",'2026 г'!$A$9="радиация"),формула!$D$20*'2026 г'!C23)+IF(AND('2026 г'!$A$6="село",'2026 г'!$A$9="без доплат"),формула!$O$6*'2026 г'!C23)+IF(AND('2026 г'!$A$6="село",'2026 г'!$A$9="экология"),формула!$O$13*'2026 г'!C23)+IF(AND('2026 г'!$A$6="село",'2026 г'!$A$9="радиация"),формула!$O$20*'2026 г'!C23))</f>
        <v>0</v>
      </c>
      <c r="D6" s="161">
        <f>(IF(AND('2026 г'!$A$6="город",'2026 г'!$A$9="без доплат"),формула!$G$5*'2026 г'!D23)+IF(AND('2026 г'!$A$6="город",'2026 г'!$A$9="экология"),формула!$G$12*'2026 г'!D23)+IF(AND('2026 г'!$A$6="город",'2026 г'!$A$9="радиация"),формула!$G$19*'2026 г'!D23)+IF(AND('2026 г'!$A$6="село",'2026 г'!$A$9="без доплат"),формула!$R$5*'2026 г'!D23)+IF(AND('2026 г'!$A$6="село",'2026 г'!$A$9="экология"),формула!$R$12*'2026 г'!D23)+IF(AND('2026 г'!$A$6="село",'2026 г'!$A$9="радиация"),формула!$R$19*'2026 г'!D23))</f>
        <v>0</v>
      </c>
      <c r="E6" s="161">
        <f>(IF(AND('2026 г'!$A$6="город",'2026 г'!$A$9="без доплат"),формула!$J$5*'2026 г'!E23)+IF(AND('2026 г'!$A$6="город",'2026 г'!$A$9="экология"),формула!$J$12*'2026 г'!E23)+IF(AND('2026 г'!$A$6="город",'2026 г'!$A$9="радиация"),формула!$J$19*'2026 г'!E23)+IF(AND('2026 г'!$A$6="село",'2026 г'!$A$9="без доплат"),формула!$U$5*'2026 г'!E23)+IF(AND('2026 г'!$A$6="село",'2026 г'!$A$9="экология"),формула!$U$12*'2026 г'!E23)+IF(AND('2026 г'!$A$6="село",'2026 г'!$A$9="радиация"),формула!$U$19*'2026 г'!E23))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66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175"/>
      <c r="C8" s="175"/>
      <c r="D8" s="175"/>
      <c r="E8" s="175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175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67</v>
      </c>
      <c r="B10" s="89"/>
      <c r="C10" s="89"/>
      <c r="F10" s="175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ROUND('2026 г'!F24/'2026 г'!F3*100,0)</f>
        <v>#DIV/0!</v>
      </c>
      <c r="B13" s="110">
        <f>IF('2026 г'!F24&lt;=400,формула!B36,IF('2026 г'!F24&lt;=500,формула!B37,IF('2026 г'!F24&lt;=800,формула!B38,IF('2026 г'!F24&lt;=1000,формула!B39,IF('2026 г'!F24&lt;=1200,формула!B40,IF('2026 г'!F24&lt;=1400,формула!B41,IF('2026 г'!F24&lt;=1600,формула!B42,IF('2026 г'!F24&lt;=2000,формула!B43,IF('2026 г'!F24&lt;=2500,формула!B44,IF('2026 г'!F24&lt;=3000,формула!B45,IF('2026 г'!F24&lt;=4000,формула!B46,IF('2026 г'!F24&gt;=4001,формула!B47,0))))))))))))</f>
        <v>1</v>
      </c>
      <c r="C13" s="111" t="e">
        <f>IF(A13&lt;=150,формула!B50,IF(A13&lt;=170,формула!B51,IF(A13&lt;=190,формула!B52,IF(A13&lt;=210,формула!B53,IF(A13&lt;=230,формула!B54,IF(A13&lt;=250,формула!B55,IF(A13&lt;=270,формула!B56,IF(A13&lt;=290,формула!B57,IF(A13&lt;=310,формула!B58,IF(A13&gt;=311,формула!B59,0))))))))))</f>
        <v>#DIV/0!</v>
      </c>
      <c r="D13" s="112" t="e">
        <f>B13+C13</f>
        <v>#DIV/0!</v>
      </c>
      <c r="F13" s="89"/>
    </row>
    <row r="15" spans="1:16" ht="25.5" x14ac:dyDescent="0.35">
      <c r="A15" s="83" t="s">
        <v>81</v>
      </c>
      <c r="B15" s="89"/>
      <c r="C15" s="89"/>
    </row>
    <row r="16" spans="1:16" ht="21" thickBot="1" x14ac:dyDescent="0.35">
      <c r="A16" s="105"/>
      <c r="B16" s="89"/>
      <c r="C16" s="89"/>
    </row>
    <row r="17" spans="1:15" ht="40.5" x14ac:dyDescent="0.3">
      <c r="A17" s="106" t="s">
        <v>79</v>
      </c>
      <c r="B17" s="107" t="s">
        <v>80</v>
      </c>
      <c r="C17" s="108" t="s">
        <v>100</v>
      </c>
      <c r="E17" s="90"/>
      <c r="I17" s="91"/>
      <c r="J17" s="92"/>
      <c r="O17" s="89"/>
    </row>
    <row r="18" spans="1:15" ht="63" customHeight="1" thickBot="1" x14ac:dyDescent="0.35">
      <c r="A18" s="109" t="str">
        <f>'2026 г'!A12</f>
        <v>2 группа</v>
      </c>
      <c r="B18" s="144">
        <f>IF(A18="1 группа",формула!C24,IF(A18="2 группа",формула!C25,IF(A18="3 группа",формула!C26,IF(A18="4 группа",формула!C27,IF(A18="5 группа",формула!C28,)))))</f>
        <v>19463</v>
      </c>
      <c r="C18" s="145">
        <f>B18*('2026 г'!F24-'2026 г'!E21-'2026 г'!E22-'2026 г'!E23)</f>
        <v>0</v>
      </c>
      <c r="E18" s="176"/>
      <c r="F18" s="177"/>
      <c r="I18" s="91"/>
      <c r="J18" s="92"/>
      <c r="O18" s="89"/>
    </row>
    <row r="20" spans="1:15" ht="25.5" x14ac:dyDescent="0.35">
      <c r="A20" s="83" t="s">
        <v>82</v>
      </c>
    </row>
    <row r="22" spans="1:15" ht="101.25" x14ac:dyDescent="0.3">
      <c r="A22" s="114" t="s">
        <v>66</v>
      </c>
      <c r="B22" s="114" t="s">
        <v>68</v>
      </c>
      <c r="C22" s="114" t="s">
        <v>69</v>
      </c>
    </row>
    <row r="23" spans="1:15" ht="23.25" thickBot="1" x14ac:dyDescent="0.35">
      <c r="A23" s="98">
        <f>F7+C18</f>
        <v>0</v>
      </c>
      <c r="B23" s="115" t="e">
        <f>D13</f>
        <v>#DIV/0!</v>
      </c>
      <c r="C23" s="116" t="e">
        <f>A23*B23</f>
        <v>#DIV/0!</v>
      </c>
      <c r="D23" s="177"/>
    </row>
    <row r="25" spans="1:15" ht="25.5" x14ac:dyDescent="0.35">
      <c r="A25" s="83" t="s">
        <v>83</v>
      </c>
    </row>
    <row r="27" spans="1:15" ht="60.75" x14ac:dyDescent="0.3">
      <c r="A27" s="114" t="s">
        <v>70</v>
      </c>
      <c r="B27" s="114" t="s">
        <v>71</v>
      </c>
      <c r="C27" s="114" t="s">
        <v>26</v>
      </c>
    </row>
    <row r="28" spans="1:15" ht="23.25" thickBot="1" x14ac:dyDescent="0.35">
      <c r="A28" s="98">
        <f>'2026 г'!F24</f>
        <v>0</v>
      </c>
      <c r="B28" s="98">
        <f>формула!B30*6</f>
        <v>25950</v>
      </c>
      <c r="C28" s="116">
        <f>A28*B28</f>
        <v>0</v>
      </c>
    </row>
    <row r="30" spans="1:15" ht="25.5" x14ac:dyDescent="0.35">
      <c r="A30" s="83" t="s">
        <v>84</v>
      </c>
    </row>
    <row r="32" spans="1:15" ht="101.25" x14ac:dyDescent="0.3">
      <c r="A32" s="114" t="s">
        <v>69</v>
      </c>
      <c r="B32" s="114" t="s">
        <v>26</v>
      </c>
      <c r="C32" s="114" t="s">
        <v>72</v>
      </c>
    </row>
    <row r="33" spans="1:15" ht="23.25" thickBot="1" x14ac:dyDescent="0.35">
      <c r="A33" s="98" t="e">
        <f>C23</f>
        <v>#DIV/0!</v>
      </c>
      <c r="B33" s="98">
        <f>C28</f>
        <v>0</v>
      </c>
      <c r="C33" s="116" t="e">
        <f>A33+B33</f>
        <v>#DIV/0!</v>
      </c>
    </row>
    <row r="35" spans="1:15" ht="25.5" x14ac:dyDescent="0.35">
      <c r="A35" s="83" t="s">
        <v>107</v>
      </c>
      <c r="I35" s="91"/>
      <c r="J35" s="92"/>
      <c r="O35" s="89"/>
    </row>
    <row r="36" spans="1:15" ht="21" thickBot="1" x14ac:dyDescent="0.35">
      <c r="I36" s="91"/>
      <c r="J36" s="92"/>
      <c r="O36" s="89"/>
    </row>
    <row r="37" spans="1:15" ht="60.75" x14ac:dyDescent="0.3">
      <c r="A37" s="170" t="s">
        <v>105</v>
      </c>
      <c r="B37" s="171" t="s">
        <v>80</v>
      </c>
      <c r="C37" s="171" t="s">
        <v>106</v>
      </c>
      <c r="D37" s="172" t="s">
        <v>72</v>
      </c>
      <c r="I37" s="91"/>
      <c r="J37" s="92"/>
      <c r="O37" s="89"/>
    </row>
    <row r="38" spans="1:15" ht="23.25" thickBot="1" x14ac:dyDescent="0.35">
      <c r="A38" s="173" t="str">
        <f>'2026 г'!A15</f>
        <v>Строительство</v>
      </c>
      <c r="B38" s="98">
        <f>IF($A$38="строительство",формула!B32,0)+IF($A$38="реконструкция",формула!B33,0)</f>
        <v>415200</v>
      </c>
      <c r="C38" s="98">
        <f>IF('2026 г'!F3&lt;='2026 г'!F24,'2026 г'!F3,0)+IF('2026 г'!F3&gt;'2026 г'!F24,'2026 г'!F24,0)</f>
        <v>0</v>
      </c>
      <c r="D38" s="174">
        <f>B38*C38</f>
        <v>0</v>
      </c>
      <c r="E38" s="177"/>
      <c r="I38" s="91"/>
      <c r="J38" s="92"/>
      <c r="O38" s="89"/>
    </row>
    <row r="41" spans="1:15" x14ac:dyDescent="0.3">
      <c r="K41" s="89"/>
      <c r="L41" s="89"/>
      <c r="M41" s="89"/>
    </row>
    <row r="42" spans="1:15" x14ac:dyDescent="0.3">
      <c r="K42" s="89"/>
      <c r="L42" s="89"/>
      <c r="M42" s="89"/>
    </row>
    <row r="43" spans="1:15" x14ac:dyDescent="0.3">
      <c r="K43" s="89"/>
      <c r="L43" s="89"/>
      <c r="M43" s="89"/>
    </row>
    <row r="44" spans="1:15" x14ac:dyDescent="0.3">
      <c r="K44" s="89"/>
      <c r="L44" s="89"/>
      <c r="M44" s="89"/>
    </row>
    <row r="45" spans="1:15" x14ac:dyDescent="0.3">
      <c r="K45" s="89"/>
      <c r="L45" s="89"/>
      <c r="M45" s="89"/>
    </row>
  </sheetData>
  <sheetProtection algorithmName="SHA-512" hashValue="M0NZB/U27XfkLsZ1OlFMLEcl8Cnu23dLL51D9/DMkrfL1UTkpufOIb5QlDbY09AuRIQCba+j5pZZmpUDlyJq0Q==" saltValue="6LIOcz/qvBfNoWpEK9fSxw==" spinCount="100000" sheet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  <pageSetUpPr fitToPage="1"/>
  </sheetPr>
  <dimension ref="A1:Y59"/>
  <sheetViews>
    <sheetView topLeftCell="A13" zoomScale="55" zoomScaleNormal="55" workbookViewId="0">
      <selection activeCell="K43" sqref="K43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44">
        <v>416092</v>
      </c>
      <c r="C5" s="44">
        <v>575783</v>
      </c>
      <c r="D5" s="44">
        <v>691840</v>
      </c>
      <c r="E5" s="45">
        <v>802503</v>
      </c>
      <c r="F5" s="45">
        <v>961891</v>
      </c>
      <c r="G5" s="45">
        <v>1020686</v>
      </c>
      <c r="H5" s="46">
        <v>2118492</v>
      </c>
      <c r="I5" s="46">
        <v>2629269</v>
      </c>
      <c r="J5" s="47">
        <v>3139587</v>
      </c>
      <c r="L5" s="68" t="s">
        <v>50</v>
      </c>
      <c r="M5" s="44">
        <v>546932</v>
      </c>
      <c r="N5" s="44">
        <v>774791</v>
      </c>
      <c r="O5" s="44">
        <v>940215</v>
      </c>
      <c r="P5" s="45">
        <v>929533</v>
      </c>
      <c r="Q5" s="45">
        <v>1117997</v>
      </c>
      <c r="R5" s="45">
        <v>1187517</v>
      </c>
      <c r="S5" s="46">
        <v>2490866</v>
      </c>
      <c r="T5" s="46">
        <v>3094820</v>
      </c>
      <c r="U5" s="47">
        <v>3698232</v>
      </c>
    </row>
    <row r="6" spans="1:21" ht="20.25" x14ac:dyDescent="0.3">
      <c r="A6" s="68" t="s">
        <v>54</v>
      </c>
      <c r="B6" s="44">
        <v>731218</v>
      </c>
      <c r="C6" s="44">
        <v>1050600</v>
      </c>
      <c r="D6" s="44">
        <v>1282714</v>
      </c>
      <c r="E6" s="45"/>
      <c r="F6" s="45"/>
      <c r="G6" s="45"/>
      <c r="H6" s="46"/>
      <c r="I6" s="46"/>
      <c r="J6" s="47"/>
      <c r="L6" s="68" t="s">
        <v>54</v>
      </c>
      <c r="M6" s="44">
        <v>992898</v>
      </c>
      <c r="N6" s="44">
        <v>1448616</v>
      </c>
      <c r="O6" s="44">
        <v>1779464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524621</v>
      </c>
      <c r="C12" s="44">
        <v>728544</v>
      </c>
      <c r="D12" s="44">
        <v>876747</v>
      </c>
      <c r="E12" s="45">
        <v>1014074</v>
      </c>
      <c r="F12" s="45">
        <v>1216697</v>
      </c>
      <c r="G12" s="45">
        <v>1291440</v>
      </c>
      <c r="H12" s="46">
        <v>2694883</v>
      </c>
      <c r="I12" s="46">
        <v>3344211</v>
      </c>
      <c r="J12" s="47">
        <v>3992956</v>
      </c>
      <c r="L12" s="68" t="s">
        <v>50</v>
      </c>
      <c r="M12" s="44">
        <v>672531</v>
      </c>
      <c r="N12" s="44">
        <v>953592</v>
      </c>
      <c r="O12" s="44">
        <v>1157642</v>
      </c>
      <c r="P12" s="45">
        <v>1141103</v>
      </c>
      <c r="Q12" s="45">
        <v>1372803</v>
      </c>
      <c r="R12" s="45">
        <v>1458271</v>
      </c>
      <c r="S12" s="46">
        <v>3067257</v>
      </c>
      <c r="T12" s="46">
        <v>3809763</v>
      </c>
      <c r="U12" s="47">
        <v>4551601</v>
      </c>
    </row>
    <row r="13" spans="1:21" ht="20.25" x14ac:dyDescent="0.3">
      <c r="A13" s="68" t="s">
        <v>54</v>
      </c>
      <c r="B13" s="44">
        <v>925594</v>
      </c>
      <c r="C13" s="44">
        <v>1333440</v>
      </c>
      <c r="D13" s="44">
        <v>1629846</v>
      </c>
      <c r="E13" s="45"/>
      <c r="F13" s="45"/>
      <c r="G13" s="45"/>
      <c r="H13" s="46"/>
      <c r="I13" s="46"/>
      <c r="J13" s="47"/>
      <c r="L13" s="68" t="s">
        <v>54</v>
      </c>
      <c r="M13" s="44">
        <v>1221414</v>
      </c>
      <c r="N13" s="44">
        <v>1783536</v>
      </c>
      <c r="O13" s="44">
        <v>2191636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438558</v>
      </c>
      <c r="C19" s="44">
        <v>604385</v>
      </c>
      <c r="D19" s="44">
        <v>724901</v>
      </c>
      <c r="E19" s="45">
        <v>839262</v>
      </c>
      <c r="F19" s="45">
        <v>1004647</v>
      </c>
      <c r="G19" s="45">
        <v>1065653</v>
      </c>
      <c r="H19" s="46">
        <v>2205853</v>
      </c>
      <c r="I19" s="46">
        <v>2735848</v>
      </c>
      <c r="J19" s="47">
        <v>3265366</v>
      </c>
      <c r="L19" s="68" t="s">
        <v>50</v>
      </c>
      <c r="M19" s="44">
        <v>571766</v>
      </c>
      <c r="N19" s="44">
        <v>807004</v>
      </c>
      <c r="O19" s="44">
        <v>977786</v>
      </c>
      <c r="P19" s="45">
        <v>966291</v>
      </c>
      <c r="Q19" s="45">
        <v>1160752</v>
      </c>
      <c r="R19" s="45">
        <v>1232484</v>
      </c>
      <c r="S19" s="46">
        <v>2578227</v>
      </c>
      <c r="T19" s="46">
        <v>3201399</v>
      </c>
      <c r="U19" s="47">
        <v>3824011</v>
      </c>
    </row>
    <row r="20" spans="1:25" ht="20.25" x14ac:dyDescent="0.3">
      <c r="A20" s="68" t="s">
        <v>54</v>
      </c>
      <c r="B20" s="44">
        <v>765591</v>
      </c>
      <c r="C20" s="44">
        <v>1097245</v>
      </c>
      <c r="D20" s="44">
        <v>1338277</v>
      </c>
      <c r="E20" s="45"/>
      <c r="F20" s="45"/>
      <c r="G20" s="45"/>
      <c r="H20" s="46"/>
      <c r="I20" s="46"/>
      <c r="J20" s="47"/>
      <c r="L20" s="68" t="s">
        <v>54</v>
      </c>
      <c r="M20" s="44">
        <v>1032007</v>
      </c>
      <c r="N20" s="44">
        <v>1502483</v>
      </c>
      <c r="O20" s="44">
        <v>1844047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v>15138</v>
      </c>
      <c r="H24" s="127"/>
      <c r="I24" s="128" t="s">
        <v>74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v>19463</v>
      </c>
      <c r="I25" s="142" t="s">
        <v>18</v>
      </c>
      <c r="J25" s="142" t="s">
        <v>19</v>
      </c>
      <c r="K25" s="142" t="s">
        <v>20</v>
      </c>
      <c r="L25" s="142" t="s">
        <v>21</v>
      </c>
      <c r="M25" s="142" t="s">
        <v>46</v>
      </c>
    </row>
    <row r="26" spans="1:25" x14ac:dyDescent="0.3">
      <c r="A26" s="18" t="s">
        <v>20</v>
      </c>
      <c r="B26" s="19">
        <v>6</v>
      </c>
      <c r="C26" s="20">
        <v>25950</v>
      </c>
    </row>
    <row r="27" spans="1:25" x14ac:dyDescent="0.3">
      <c r="A27" s="12" t="s">
        <v>21</v>
      </c>
      <c r="B27" s="13">
        <v>6.5</v>
      </c>
      <c r="C27" s="14">
        <v>28113</v>
      </c>
      <c r="J27" s="1" t="s">
        <v>97</v>
      </c>
      <c r="K27" s="1" t="s">
        <v>98</v>
      </c>
    </row>
    <row r="28" spans="1:25" x14ac:dyDescent="0.3">
      <c r="A28" s="12" t="s">
        <v>46</v>
      </c>
      <c r="B28" s="13">
        <v>8</v>
      </c>
      <c r="C28" s="14">
        <v>34600</v>
      </c>
    </row>
    <row r="29" spans="1:25" x14ac:dyDescent="0.3">
      <c r="B29" s="1"/>
      <c r="I29" s="142" t="s">
        <v>109</v>
      </c>
      <c r="J29" s="142" t="s">
        <v>110</v>
      </c>
    </row>
    <row r="30" spans="1:25" x14ac:dyDescent="0.3">
      <c r="A30" s="8" t="s">
        <v>6</v>
      </c>
      <c r="B30" s="8">
        <v>4325</v>
      </c>
    </row>
    <row r="31" spans="1:25" x14ac:dyDescent="0.3">
      <c r="A31" s="35" t="s">
        <v>48</v>
      </c>
      <c r="B31" s="21">
        <f>ROUND(6*$B$30,0)</f>
        <v>25950</v>
      </c>
    </row>
    <row r="32" spans="1:25" x14ac:dyDescent="0.3">
      <c r="A32" s="35" t="s">
        <v>49</v>
      </c>
      <c r="B32" s="21">
        <f>ROUND(96*$B$30,0)</f>
        <v>415200</v>
      </c>
      <c r="C32" s="2" t="s">
        <v>111</v>
      </c>
    </row>
    <row r="33" spans="1:5" x14ac:dyDescent="0.3">
      <c r="A33" s="35" t="s">
        <v>49</v>
      </c>
      <c r="B33" s="21">
        <f>ROUND(47*$B$30,0)</f>
        <v>203275</v>
      </c>
      <c r="C33" s="2" t="s">
        <v>112</v>
      </c>
    </row>
    <row r="34" spans="1:5" ht="19.5" thickBot="1" x14ac:dyDescent="0.35">
      <c r="B34" s="1"/>
      <c r="E34" s="77"/>
    </row>
    <row r="35" spans="1:5" x14ac:dyDescent="0.3">
      <c r="A35" s="9" t="s">
        <v>27</v>
      </c>
      <c r="B35" s="10"/>
    </row>
    <row r="36" spans="1:5" ht="37.5" x14ac:dyDescent="0.3">
      <c r="A36" s="151" t="s">
        <v>91</v>
      </c>
      <c r="B36" s="152">
        <v>1</v>
      </c>
    </row>
    <row r="37" spans="1:5" ht="18.75" customHeight="1" x14ac:dyDescent="0.3">
      <c r="A37" s="151" t="s">
        <v>92</v>
      </c>
      <c r="B37" s="152">
        <v>0.85</v>
      </c>
    </row>
    <row r="38" spans="1:5" x14ac:dyDescent="0.3">
      <c r="A38" s="153" t="s">
        <v>34</v>
      </c>
      <c r="B38" s="152">
        <v>0.75</v>
      </c>
    </row>
    <row r="39" spans="1:5" x14ac:dyDescent="0.3">
      <c r="A39" s="153" t="s">
        <v>22</v>
      </c>
      <c r="B39" s="152">
        <v>0.65</v>
      </c>
    </row>
    <row r="40" spans="1:5" x14ac:dyDescent="0.3">
      <c r="A40" s="48" t="s">
        <v>23</v>
      </c>
      <c r="B40" s="154">
        <v>0.6</v>
      </c>
    </row>
    <row r="41" spans="1:5" x14ac:dyDescent="0.3">
      <c r="A41" s="48" t="s">
        <v>24</v>
      </c>
      <c r="B41" s="154">
        <v>0.57999999999999996</v>
      </c>
    </row>
    <row r="42" spans="1:5" x14ac:dyDescent="0.3">
      <c r="A42" s="48" t="s">
        <v>29</v>
      </c>
      <c r="B42" s="154">
        <v>0.56000000000000005</v>
      </c>
    </row>
    <row r="43" spans="1:5" x14ac:dyDescent="0.3">
      <c r="A43" s="155" t="s">
        <v>35</v>
      </c>
      <c r="B43" s="156">
        <v>0.52</v>
      </c>
    </row>
    <row r="44" spans="1:5" x14ac:dyDescent="0.3">
      <c r="A44" s="48" t="s">
        <v>36</v>
      </c>
      <c r="B44" s="152">
        <v>0.49</v>
      </c>
    </row>
    <row r="45" spans="1:5" x14ac:dyDescent="0.3">
      <c r="A45" s="157" t="s">
        <v>30</v>
      </c>
      <c r="B45" s="157">
        <v>0.45</v>
      </c>
    </row>
    <row r="46" spans="1:5" x14ac:dyDescent="0.3">
      <c r="A46" s="157" t="s">
        <v>47</v>
      </c>
      <c r="B46" s="157">
        <v>0.4</v>
      </c>
    </row>
    <row r="47" spans="1:5" x14ac:dyDescent="0.3">
      <c r="A47" s="157" t="s">
        <v>25</v>
      </c>
      <c r="B47" s="157">
        <v>0.38</v>
      </c>
    </row>
    <row r="48" spans="1:5" ht="19.5" thickBot="1" x14ac:dyDescent="0.35">
      <c r="A48"/>
      <c r="B48"/>
    </row>
    <row r="49" spans="1:2" x14ac:dyDescent="0.3">
      <c r="A49" s="29" t="s">
        <v>28</v>
      </c>
      <c r="B49" s="30"/>
    </row>
    <row r="50" spans="1:2" x14ac:dyDescent="0.3">
      <c r="A50" s="6" t="s">
        <v>31</v>
      </c>
      <c r="B50" s="4">
        <v>0.3</v>
      </c>
    </row>
    <row r="51" spans="1:2" x14ac:dyDescent="0.3">
      <c r="A51" s="7" t="s">
        <v>37</v>
      </c>
      <c r="B51" s="4">
        <v>0.28999999999999998</v>
      </c>
    </row>
    <row r="52" spans="1:2" x14ac:dyDescent="0.3">
      <c r="A52" s="7" t="s">
        <v>38</v>
      </c>
      <c r="B52" s="4">
        <v>0.28000000000000003</v>
      </c>
    </row>
    <row r="53" spans="1:2" x14ac:dyDescent="0.3">
      <c r="A53" s="3" t="s">
        <v>39</v>
      </c>
      <c r="B53" s="4">
        <v>0.27</v>
      </c>
    </row>
    <row r="54" spans="1:2" x14ac:dyDescent="0.3">
      <c r="A54" s="3" t="s">
        <v>40</v>
      </c>
      <c r="B54" s="4">
        <v>0.26</v>
      </c>
    </row>
    <row r="55" spans="1:2" x14ac:dyDescent="0.3">
      <c r="A55" s="3" t="s">
        <v>41</v>
      </c>
      <c r="B55" s="4">
        <v>0.25</v>
      </c>
    </row>
    <row r="56" spans="1:2" x14ac:dyDescent="0.3">
      <c r="A56" s="28" t="s">
        <v>42</v>
      </c>
      <c r="B56" s="4">
        <v>0.24</v>
      </c>
    </row>
    <row r="57" spans="1:2" x14ac:dyDescent="0.3">
      <c r="A57" s="3" t="s">
        <v>43</v>
      </c>
      <c r="B57" s="4">
        <v>0.23</v>
      </c>
    </row>
    <row r="58" spans="1:2" x14ac:dyDescent="0.3">
      <c r="A58" s="3" t="s">
        <v>44</v>
      </c>
      <c r="B58" s="4">
        <v>0.22</v>
      </c>
    </row>
    <row r="59" spans="1:2" ht="19.5" thickBot="1" x14ac:dyDescent="0.35">
      <c r="A59" s="5" t="s">
        <v>45</v>
      </c>
      <c r="B59" s="31">
        <v>0.21</v>
      </c>
    </row>
  </sheetData>
  <sheetProtection algorithmName="SHA-512" hashValue="OI9/tc8XIxwx4xujvDGE8oYkAh3drHI27QL8GQkH4+CDkJkYFCPz3LaLJy3xQEWhojGmuK3PXVNraUYuuO9YlA==" saltValue="r7YI/HoyJrntkPr8fjC2BA==" spinCount="100000" sheet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2026 г</vt:lpstr>
      <vt:lpstr>Расчет</vt:lpstr>
      <vt:lpstr>формула</vt:lpstr>
      <vt:lpstr>'2026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Альжанова Дарига Маратовна</cp:lastModifiedBy>
  <cp:lastPrinted>2024-09-16T12:40:40Z</cp:lastPrinted>
  <dcterms:created xsi:type="dcterms:W3CDTF">2017-04-19T13:48:19Z</dcterms:created>
  <dcterms:modified xsi:type="dcterms:W3CDTF">2025-11-26T05:04:55Z</dcterms:modified>
</cp:coreProperties>
</file>