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3.181\das\2. Подушевое\На сайт\КАЛЬКУЛЯТОР\Калькуляторы 2027 МРП 4693\Развернутые калькуляторы\без последнего пункта, ушло в СЗ\"/>
    </mc:Choice>
  </mc:AlternateContent>
  <xr:revisionPtr revIDLastSave="0" documentId="13_ncr:1_{F75E683C-F016-429A-9395-A8F5C477DEAA}" xr6:coauthVersionLast="47" xr6:coauthVersionMax="47" xr10:uidLastSave="{00000000-0000-0000-0000-000000000000}"/>
  <workbookProtection workbookAlgorithmName="SHA-512" workbookHashValue="KCvqEniqYKCJ1W1eo81y9tVS6nkK8BVc8LKxJ5QXGslwitlwJpIF+C/N5FUqIUvLvBHEdXyB+o60fMKZkpgR1A==" workbookSaltValue="HJHifDomYDdrveT35HD21Q==" workbookSpinCount="100000" lockStructure="1"/>
  <bookViews>
    <workbookView xWindow="-120" yWindow="-120" windowWidth="29040" windowHeight="15720" tabRatio="526" xr2:uid="{00000000-000D-0000-FFFF-FFFF00000000}"/>
  </bookViews>
  <sheets>
    <sheet name="Расчет объема финансирования" sheetId="50" r:id="rId1"/>
    <sheet name="Расчет" sheetId="51" state="hidden" r:id="rId2"/>
    <sheet name="формула" sheetId="47" state="hidden" r:id="rId3"/>
  </sheets>
  <definedNames>
    <definedName name="_xlnm._FilterDatabase" localSheetId="1" hidden="1">Расчет!#REF!</definedName>
    <definedName name="_xlnm._FilterDatabase" localSheetId="0" hidden="1">'Расчет объема финансирования'!#REF!</definedName>
    <definedName name="_xlnm.Print_Titles" localSheetId="1">Расчет!$A:$B,Расчет!#REF!</definedName>
    <definedName name="_xlnm.Print_Titles" localSheetId="0">'Расчет объема финансирования'!$A:$B,'Расчет объема финансирования'!#REF!</definedName>
    <definedName name="_xlnm.Print_Area" localSheetId="1">Расчет!#REF!</definedName>
    <definedName name="_xlnm.Print_Area" localSheetId="0">'Расчет объема финансирования'!$A$1:$O$18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0" i="50" l="1"/>
  <c r="C50" i="50"/>
  <c r="D50" i="50"/>
  <c r="E50" i="50"/>
  <c r="B51" i="50"/>
  <c r="C51" i="50"/>
  <c r="D51" i="50"/>
  <c r="E51" i="50"/>
  <c r="C49" i="50"/>
  <c r="D49" i="50"/>
  <c r="E49" i="50"/>
  <c r="B49" i="50"/>
  <c r="E28" i="50"/>
  <c r="F27" i="50"/>
  <c r="F26" i="50"/>
  <c r="F25" i="50"/>
  <c r="F49" i="50" l="1"/>
  <c r="F50" i="50"/>
  <c r="F51" i="50"/>
  <c r="E52" i="50"/>
  <c r="F28" i="50"/>
  <c r="F52" i="50" l="1"/>
  <c r="E44" i="50" l="1"/>
  <c r="D44" i="50"/>
  <c r="C44" i="50"/>
  <c r="B44" i="50"/>
  <c r="F43" i="50"/>
  <c r="F42" i="50"/>
  <c r="F41" i="50"/>
  <c r="E36" i="50"/>
  <c r="D36" i="50"/>
  <c r="C36" i="50"/>
  <c r="B36" i="50"/>
  <c r="F35" i="50"/>
  <c r="F34" i="50"/>
  <c r="F33" i="50"/>
  <c r="D28" i="50"/>
  <c r="C28" i="50"/>
  <c r="B28" i="50"/>
  <c r="E6" i="51"/>
  <c r="E5" i="51"/>
  <c r="E4" i="51"/>
  <c r="D6" i="51"/>
  <c r="D5" i="51"/>
  <c r="D4" i="51"/>
  <c r="C6" i="51"/>
  <c r="C5" i="51"/>
  <c r="C4" i="51"/>
  <c r="B6" i="51"/>
  <c r="B5" i="51"/>
  <c r="B4" i="51"/>
  <c r="F36" i="50" l="1"/>
  <c r="F44" i="50"/>
  <c r="C52" i="50"/>
  <c r="D52" i="50"/>
  <c r="B52" i="50"/>
  <c r="B31" i="47" l="1"/>
  <c r="A12" i="51" l="1"/>
  <c r="C24" i="47" l="1"/>
  <c r="C28" i="47" l="1"/>
  <c r="C27" i="47"/>
  <c r="C26" i="47"/>
  <c r="C25" i="47"/>
  <c r="A27" i="51" l="1"/>
  <c r="B27" i="51" s="1"/>
  <c r="B33" i="47" l="1"/>
  <c r="F5" i="51" l="1"/>
  <c r="F6" i="51"/>
  <c r="F4" i="51"/>
  <c r="B17" i="51"/>
  <c r="F7" i="51" l="1"/>
  <c r="C27" i="51" l="1"/>
  <c r="D27" i="51" s="1"/>
  <c r="F57" i="50" s="1"/>
  <c r="A17" i="51"/>
  <c r="C17" i="51" s="1"/>
  <c r="B12" i="51"/>
  <c r="C12" i="51" s="1"/>
  <c r="B22" i="51" l="1"/>
  <c r="A22" i="51"/>
  <c r="B32" i="47"/>
  <c r="C22" i="51" l="1"/>
  <c r="F55" i="50" s="1"/>
  <c r="F62" i="50" s="1"/>
  <c r="F61" i="50" l="1"/>
  <c r="F59" i="50"/>
  <c r="F67" i="50"/>
  <c r="F60" i="50"/>
  <c r="F66" i="50" l="1"/>
  <c r="F65" i="50"/>
  <c r="F64" i="50"/>
</calcChain>
</file>

<file path=xl/sharedStrings.xml><?xml version="1.0" encoding="utf-8"?>
<sst xmlns="http://schemas.openxmlformats.org/spreadsheetml/2006/main" count="268" uniqueCount="110">
  <si>
    <t>обуча-ся на дому</t>
  </si>
  <si>
    <t>1 - 4 классы</t>
  </si>
  <si>
    <t>5 - 9 классы</t>
  </si>
  <si>
    <t>10 - 11 классы</t>
  </si>
  <si>
    <t>ИТОГО</t>
  </si>
  <si>
    <t>уч-ся коррекц. классов</t>
  </si>
  <si>
    <t>МРП</t>
  </si>
  <si>
    <t>КРО</t>
  </si>
  <si>
    <t>ГОРОД</t>
  </si>
  <si>
    <t>СЕЛО</t>
  </si>
  <si>
    <t>z</t>
  </si>
  <si>
    <t>5-9 классы</t>
  </si>
  <si>
    <t>10-11 классы</t>
  </si>
  <si>
    <t>1-4 классы</t>
  </si>
  <si>
    <t>Общеобразовательные</t>
  </si>
  <si>
    <t>На дому</t>
  </si>
  <si>
    <t>уч-ся общеобр. классов</t>
  </si>
  <si>
    <t>Наименование/регион</t>
  </si>
  <si>
    <t>1 группа</t>
  </si>
  <si>
    <t>2 группа</t>
  </si>
  <si>
    <t>3 группа</t>
  </si>
  <si>
    <t>4 группа</t>
  </si>
  <si>
    <t>Кап. расходы</t>
  </si>
  <si>
    <t>5 группа</t>
  </si>
  <si>
    <t>A1 Кап.расходы</t>
  </si>
  <si>
    <t>E z + L</t>
  </si>
  <si>
    <t>ОБЫЧНЫЕ</t>
  </si>
  <si>
    <t>ЭКОЛОГИЯ</t>
  </si>
  <si>
    <t>РАДИАЦИЯ</t>
  </si>
  <si>
    <t>E z (ООП) + L</t>
  </si>
  <si>
    <t>дети с ООП в общеобр. классах</t>
  </si>
  <si>
    <t>Экология</t>
  </si>
  <si>
    <t>Радиация</t>
  </si>
  <si>
    <t>Коэф-ент</t>
  </si>
  <si>
    <t>Коммунальные услуги + интернет</t>
  </si>
  <si>
    <t>Группы</t>
  </si>
  <si>
    <t>←</t>
  </si>
  <si>
    <t>Уровень образования</t>
  </si>
  <si>
    <t>Всего Контингент</t>
  </si>
  <si>
    <t>1. Расчет объема подушевого финансирования без учета капитальных затрат</t>
  </si>
  <si>
    <t>Объем подушевого финансирования без капитальных затрат</t>
  </si>
  <si>
    <t>Всего контингент</t>
  </si>
  <si>
    <t>Норматив на капитальные расходы</t>
  </si>
  <si>
    <t>ИТОГО объем подушевого финансирования</t>
  </si>
  <si>
    <t>Город</t>
  </si>
  <si>
    <t>Село</t>
  </si>
  <si>
    <t>2. Выберите из раскрывающегося списка</t>
  </si>
  <si>
    <t>3. Выберите из раскрывающегося списка</t>
  </si>
  <si>
    <t>2. Расчет коммунальных затрат</t>
  </si>
  <si>
    <t>Группа</t>
  </si>
  <si>
    <t>Норматив</t>
  </si>
  <si>
    <t>Объем комм.затрат</t>
  </si>
  <si>
    <t>Без доплат</t>
  </si>
  <si>
    <t>3. Расчет объема капитальных затрат</t>
  </si>
  <si>
    <t>A2 строит</t>
  </si>
  <si>
    <t>A2 рекон</t>
  </si>
  <si>
    <t>Способ введения новых мест</t>
  </si>
  <si>
    <t>1. Проектная мощность школы, ученических мест</t>
  </si>
  <si>
    <t>2. Территориальная принадлежность (месторасположение: город/село)</t>
  </si>
  <si>
    <t>3. Виды доплат (без доплат, экология, радиация)</t>
  </si>
  <si>
    <t>6. Прогнозный контингент школы, учащихся</t>
  </si>
  <si>
    <t>Реконструкция</t>
  </si>
  <si>
    <t>Строительство</t>
  </si>
  <si>
    <t>Операционные расходы</t>
  </si>
  <si>
    <t>Контингент</t>
  </si>
  <si>
    <t>5. Объем амортизационных затрат</t>
  </si>
  <si>
    <t>4. Выберите из раскрывающегося списка</t>
  </si>
  <si>
    <t>1 группа - для Атырауской, Костанайской, Мангистауской областей</t>
  </si>
  <si>
    <t>3 группа - для Восточно-Казахстанской, Павлодарской, Северо-Казахстанской областей</t>
  </si>
  <si>
    <t xml:space="preserve">4 группа - для Акмолинской, Жамбылской областей </t>
  </si>
  <si>
    <t xml:space="preserve">5 группа - для Кызылординской области </t>
  </si>
  <si>
    <t>4. Объем подушевого финансирования</t>
  </si>
  <si>
    <t>5. Возмещение затрат на строительство/реконструкцию</t>
  </si>
  <si>
    <t>4. Группа (в зависимости от нормы расходов на текущее содержание организаций среднего образования )</t>
  </si>
  <si>
    <t>Возмещение затрат на строительство/реконструкцию</t>
  </si>
  <si>
    <t xml:space="preserve">5. Выберите из раскрывающегося списка </t>
  </si>
  <si>
    <r>
      <t xml:space="preserve">   (только при условии </t>
    </r>
    <r>
      <rPr>
        <b/>
        <sz val="18"/>
        <color rgb="FFFF0000"/>
        <rFont val="Times New Roman"/>
        <family val="1"/>
        <charset val="204"/>
      </rPr>
      <t>ввода новых</t>
    </r>
    <r>
      <rPr>
        <b/>
        <sz val="14"/>
        <color theme="1"/>
        <rFont val="Times New Roman"/>
        <family val="1"/>
        <charset val="204"/>
      </rPr>
      <t xml:space="preserve">  мест)</t>
    </r>
  </si>
  <si>
    <t>Объем  ПФ без капов</t>
  </si>
  <si>
    <t>учащиеся общеобразовательных классов, в т.ч.:</t>
  </si>
  <si>
    <t>учащиеся коррекционных классов</t>
  </si>
  <si>
    <t>обучающиеся на дому</t>
  </si>
  <si>
    <t>нормотипичные  учащиеся</t>
  </si>
  <si>
    <t xml:space="preserve">учащиеся с ООП в общеобразователь-ных классах </t>
  </si>
  <si>
    <t>6. Проставьте контингент 1-4 классов в ячейки B21 C21 D21 E21 (при наличии)</t>
  </si>
  <si>
    <t>7. Проставьте контингент 5-9 классов в ячейки B22 C22 D22 E22  (при наличии)</t>
  </si>
  <si>
    <t>8. Проставьте контингент 10-11 классов в ячейки B23 C23 D23 E23  (при наличии)</t>
  </si>
  <si>
    <t>7. Объем подушевого финансирования (тенге)</t>
  </si>
  <si>
    <t>2 группа - для Актюбинской, Алматинской, Западно-Казахстанской, Карагандинской, Туркестанской областей и городов Астана, Алматы и Шымкент</t>
  </si>
  <si>
    <t>Для первой смены</t>
  </si>
  <si>
    <t>Для второй смены</t>
  </si>
  <si>
    <t>Для третьей смены</t>
  </si>
  <si>
    <t>Общий коентингент</t>
  </si>
  <si>
    <t>ИТОГО по первой смене, в год</t>
  </si>
  <si>
    <t>ИТОГО по второй смене, в год</t>
  </si>
  <si>
    <t>ИТОГО по третьей смене, в год</t>
  </si>
  <si>
    <t>ИТОГО, в месяц</t>
  </si>
  <si>
    <t>ИТОГО, в год</t>
  </si>
  <si>
    <t>ИТОГО по первой смене, в месяц</t>
  </si>
  <si>
    <t>ИТОГО по второй смене, в месяц</t>
  </si>
  <si>
    <t>ИТОГО по третьей смене, в месяц</t>
  </si>
  <si>
    <t>РАСЧЕТ ОБЪЕМА ПОДУШЕВОГО ФИНАНСИРОВАНИЯ ДЛЯ ЧАСТНЫХ ШКОЛ НА 2027 ГОД</t>
  </si>
  <si>
    <t>1. Проставьте свою проектную мощность в ячейку F6</t>
  </si>
  <si>
    <t>МРП*</t>
  </si>
  <si>
    <t>*значение МРП на 2027 год приведено согласно Прогнозу социально-экономического развития Республики Казахстан на 2027-2029 годы.                                         Размер МРП может быть изменен при утверждении соответствующих параметров республиканского бюджета.</t>
  </si>
  <si>
    <t>9. Проставьте контингент 1-4 классов в ячейки B21 C21 D21 E21 (при наличии)</t>
  </si>
  <si>
    <t>10. Проставьте контингент 5-9 классов в ячейки B22 C22 D22 E22  (при наличии)</t>
  </si>
  <si>
    <t>11. Проставьте контингент 10-11 классов в ячейки B23 C23 D23 E23  (при наличии)</t>
  </si>
  <si>
    <t>12. Проставьте контингент 1-4 классов в ячейки B21 C21 D21 E21 (при наличии)</t>
  </si>
  <si>
    <t>13. Проставьте контингент 5-9 классов в ячейки B22 C22 D22 E22  (при наличии)</t>
  </si>
  <si>
    <t>14. Проставьте контингент 10-11 классов в ячейки B23 C23 D23 E23  (при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</si>
</sst>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#,##0\ _₽"/>
    <numFmt numFmtId="167" formatCode="#,##0.0"/>
    <numFmt numFmtId="168" formatCode="#,##0.000000"/>
    <numFmt numFmtId="169" formatCode="#,##0.0000000"/>
  </numFmts>
  <fonts count="3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i/>
      <sz val="12"/>
      <color rgb="FFFF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8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66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0" fontId="4" fillId="0" borderId="0"/>
    <xf numFmtId="0" fontId="5" fillId="0" borderId="0"/>
    <xf numFmtId="0" fontId="5" fillId="0" borderId="0"/>
    <xf numFmtId="0" fontId="4" fillId="0" borderId="0"/>
    <xf numFmtId="165" fontId="6" fillId="0" borderId="0" applyFont="0" applyFill="0" applyBorder="0" applyAlignment="0" applyProtection="0"/>
    <xf numFmtId="0" fontId="7" fillId="0" borderId="0"/>
    <xf numFmtId="0" fontId="8" fillId="0" borderId="0"/>
    <xf numFmtId="0" fontId="6" fillId="0" borderId="0"/>
    <xf numFmtId="0" fontId="7" fillId="0" borderId="0"/>
    <xf numFmtId="0" fontId="5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7" fillId="0" borderId="0"/>
    <xf numFmtId="0" fontId="8" fillId="0" borderId="0"/>
    <xf numFmtId="0" fontId="4" fillId="0" borderId="0" applyNumberFormat="0" applyFill="0" applyBorder="0" applyProtection="0"/>
  </cellStyleXfs>
  <cellXfs count="19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6" xfId="0" applyFont="1" applyBorder="1"/>
    <xf numFmtId="0" fontId="2" fillId="2" borderId="2" xfId="0" applyFont="1" applyFill="1" applyBorder="1"/>
    <xf numFmtId="0" fontId="2" fillId="0" borderId="0" xfId="0" applyFont="1"/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3" fontId="1" fillId="6" borderId="1" xfId="0" applyNumberFormat="1" applyFont="1" applyFill="1" applyBorder="1" applyAlignment="1">
      <alignment horizontal="center"/>
    </xf>
    <xf numFmtId="0" fontId="1" fillId="7" borderId="1" xfId="0" applyFont="1" applyFill="1" applyBorder="1"/>
    <xf numFmtId="0" fontId="1" fillId="7" borderId="1" xfId="0" applyFont="1" applyFill="1" applyBorder="1" applyAlignment="1">
      <alignment horizontal="center"/>
    </xf>
    <xf numFmtId="3" fontId="1" fillId="7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3" fontId="1" fillId="5" borderId="1" xfId="0" applyNumberFormat="1" applyFont="1" applyFill="1" applyBorder="1" applyAlignment="1">
      <alignment horizontal="center"/>
    </xf>
    <xf numFmtId="3" fontId="1" fillId="0" borderId="7" xfId="0" applyNumberFormat="1" applyFont="1" applyBorder="1"/>
    <xf numFmtId="0" fontId="3" fillId="0" borderId="0" xfId="0" applyFont="1" applyAlignment="1"/>
    <xf numFmtId="0" fontId="9" fillId="0" borderId="0" xfId="0" applyFont="1"/>
    <xf numFmtId="3" fontId="9" fillId="0" borderId="0" xfId="0" applyNumberFormat="1" applyFont="1"/>
    <xf numFmtId="3" fontId="9" fillId="0" borderId="0" xfId="0" applyNumberFormat="1" applyFont="1" applyAlignment="1">
      <alignment horizontal="center"/>
    </xf>
    <xf numFmtId="3" fontId="9" fillId="0" borderId="0" xfId="0" applyNumberFormat="1" applyFont="1" applyFill="1"/>
    <xf numFmtId="3" fontId="1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left" vertical="center"/>
    </xf>
    <xf numFmtId="16" fontId="2" fillId="0" borderId="6" xfId="0" applyNumberFormat="1" applyFont="1" applyBorder="1" applyAlignment="1">
      <alignment horizontal="left"/>
    </xf>
    <xf numFmtId="0" fontId="1" fillId="4" borderId="15" xfId="0" applyFont="1" applyFill="1" applyBorder="1" applyAlignment="1"/>
    <xf numFmtId="0" fontId="1" fillId="3" borderId="15" xfId="0" applyFont="1" applyFill="1" applyBorder="1" applyAlignment="1"/>
    <xf numFmtId="0" fontId="1" fillId="9" borderId="15" xfId="0" applyFont="1" applyFill="1" applyBorder="1" applyAlignment="1"/>
    <xf numFmtId="0" fontId="1" fillId="9" borderId="21" xfId="0" applyFont="1" applyFill="1" applyBorder="1" applyAlignment="1"/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3" fontId="1" fillId="9" borderId="1" xfId="0" applyNumberFormat="1" applyFont="1" applyFill="1" applyBorder="1" applyAlignment="1">
      <alignment horizontal="center" vertical="center"/>
    </xf>
    <xf numFmtId="3" fontId="1" fillId="9" borderId="7" xfId="0" applyNumberFormat="1" applyFont="1" applyFill="1" applyBorder="1" applyAlignment="1">
      <alignment horizontal="center" vertical="center"/>
    </xf>
    <xf numFmtId="0" fontId="1" fillId="0" borderId="6" xfId="0" applyFont="1" applyFill="1" applyBorder="1"/>
    <xf numFmtId="0" fontId="13" fillId="0" borderId="6" xfId="0" applyFont="1" applyFill="1" applyBorder="1" applyAlignment="1">
      <alignment vertical="center"/>
    </xf>
    <xf numFmtId="0" fontId="1" fillId="4" borderId="13" xfId="0" applyFont="1" applyFill="1" applyBorder="1" applyAlignment="1"/>
    <xf numFmtId="0" fontId="1" fillId="3" borderId="13" xfId="0" applyFont="1" applyFill="1" applyBorder="1" applyAlignment="1"/>
    <xf numFmtId="0" fontId="12" fillId="10" borderId="24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9" borderId="2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9" borderId="15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2" fillId="10" borderId="22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2" fillId="8" borderId="24" xfId="0" applyFont="1" applyFill="1" applyBorder="1" applyAlignment="1">
      <alignment horizontal="center" vertical="center"/>
    </xf>
    <xf numFmtId="0" fontId="12" fillId="8" borderId="22" xfId="0" applyFont="1" applyFill="1" applyBorder="1" applyAlignment="1">
      <alignment horizontal="center" vertical="center"/>
    </xf>
    <xf numFmtId="0" fontId="1" fillId="0" borderId="17" xfId="0" applyFont="1" applyBorder="1"/>
    <xf numFmtId="0" fontId="1" fillId="9" borderId="21" xfId="0" applyFont="1" applyFill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6" xfId="0" applyFont="1" applyBorder="1"/>
    <xf numFmtId="0" fontId="12" fillId="10" borderId="16" xfId="0" applyFont="1" applyFill="1" applyBorder="1" applyAlignment="1">
      <alignment horizontal="center" vertical="center"/>
    </xf>
    <xf numFmtId="0" fontId="1" fillId="0" borderId="17" xfId="0" applyFont="1" applyFill="1" applyBorder="1"/>
    <xf numFmtId="0" fontId="9" fillId="0" borderId="0" xfId="0" applyFont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/>
    </xf>
    <xf numFmtId="0" fontId="12" fillId="12" borderId="24" xfId="0" applyFont="1" applyFill="1" applyBorder="1" applyAlignment="1">
      <alignment horizontal="center" vertical="center"/>
    </xf>
    <xf numFmtId="0" fontId="1" fillId="12" borderId="24" xfId="0" applyFont="1" applyFill="1" applyBorder="1" applyAlignment="1">
      <alignment horizontal="center" vertical="center"/>
    </xf>
    <xf numFmtId="0" fontId="12" fillId="12" borderId="22" xfId="0" applyFont="1" applyFill="1" applyBorder="1" applyAlignment="1">
      <alignment horizontal="center" vertical="center"/>
    </xf>
    <xf numFmtId="2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center"/>
    </xf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15" fillId="0" borderId="0" xfId="0" applyFont="1" applyAlignment="1"/>
    <xf numFmtId="3" fontId="1" fillId="0" borderId="0" xfId="0" applyNumberFormat="1" applyFont="1" applyFill="1"/>
    <xf numFmtId="0" fontId="13" fillId="13" borderId="3" xfId="0" applyFont="1" applyFill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3" fontId="13" fillId="13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6" fillId="0" borderId="0" xfId="0" applyFont="1"/>
    <xf numFmtId="3" fontId="16" fillId="0" borderId="0" xfId="0" applyNumberFormat="1" applyFont="1" applyFill="1"/>
    <xf numFmtId="3" fontId="16" fillId="0" borderId="0" xfId="0" applyNumberFormat="1" applyFont="1"/>
    <xf numFmtId="3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3" fontId="13" fillId="13" borderId="3" xfId="0" applyNumberFormat="1" applyFont="1" applyFill="1" applyBorder="1" applyAlignment="1">
      <alignment horizontal="center"/>
    </xf>
    <xf numFmtId="3" fontId="16" fillId="13" borderId="5" xfId="0" applyNumberFormat="1" applyFont="1" applyFill="1" applyBorder="1" applyAlignment="1" applyProtection="1">
      <alignment horizontal="center" vertical="center"/>
      <protection hidden="1"/>
    </xf>
    <xf numFmtId="3" fontId="13" fillId="13" borderId="6" xfId="0" applyNumberFormat="1" applyFont="1" applyFill="1" applyBorder="1" applyAlignment="1">
      <alignment horizontal="center"/>
    </xf>
    <xf numFmtId="3" fontId="16" fillId="13" borderId="7" xfId="0" applyNumberFormat="1" applyFont="1" applyFill="1" applyBorder="1" applyAlignment="1" applyProtection="1">
      <alignment horizontal="center" vertical="center"/>
      <protection hidden="1"/>
    </xf>
    <xf numFmtId="3" fontId="13" fillId="13" borderId="8" xfId="0" applyNumberFormat="1" applyFont="1" applyFill="1" applyBorder="1" applyAlignment="1">
      <alignment horizontal="center"/>
    </xf>
    <xf numFmtId="3" fontId="16" fillId="0" borderId="9" xfId="0" applyNumberFormat="1" applyFont="1" applyFill="1" applyBorder="1" applyAlignment="1" applyProtection="1">
      <alignment horizontal="center" vertical="center"/>
      <protection hidden="1"/>
    </xf>
    <xf numFmtId="3" fontId="16" fillId="13" borderId="10" xfId="0" applyNumberFormat="1" applyFont="1" applyFill="1" applyBorder="1" applyAlignment="1" applyProtection="1">
      <alignment horizontal="center" vertical="center"/>
      <protection hidden="1"/>
    </xf>
    <xf numFmtId="0" fontId="14" fillId="0" borderId="8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9" xfId="0" applyFont="1" applyBorder="1" applyAlignment="1">
      <alignment wrapText="1"/>
    </xf>
    <xf numFmtId="0" fontId="13" fillId="0" borderId="9" xfId="0" applyFont="1" applyBorder="1"/>
    <xf numFmtId="166" fontId="13" fillId="0" borderId="9" xfId="0" applyNumberFormat="1" applyFont="1" applyBorder="1" applyAlignment="1">
      <alignment horizontal="center"/>
    </xf>
    <xf numFmtId="3" fontId="14" fillId="13" borderId="10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Alignment="1"/>
    <xf numFmtId="3" fontId="13" fillId="0" borderId="29" xfId="0" applyNumberFormat="1" applyFont="1" applyFill="1" applyBorder="1" applyAlignment="1">
      <alignment horizontal="center" vertical="center" wrapText="1"/>
    </xf>
    <xf numFmtId="3" fontId="17" fillId="0" borderId="4" xfId="0" applyNumberFormat="1" applyFont="1" applyFill="1" applyBorder="1" applyAlignment="1">
      <alignment horizontal="center" vertical="center" wrapText="1"/>
    </xf>
    <xf numFmtId="3" fontId="17" fillId="13" borderId="5" xfId="0" applyNumberFormat="1" applyFont="1" applyFill="1" applyBorder="1" applyAlignment="1">
      <alignment horizontal="center" vertical="center" wrapText="1"/>
    </xf>
    <xf numFmtId="3" fontId="13" fillId="0" borderId="8" xfId="0" applyNumberFormat="1" applyFont="1" applyFill="1" applyBorder="1" applyAlignment="1" applyProtection="1">
      <alignment horizontal="center" vertical="center" wrapText="1"/>
      <protection hidden="1"/>
    </xf>
    <xf numFmtId="0" fontId="16" fillId="0" borderId="0" xfId="0" applyFont="1" applyAlignment="1">
      <alignment wrapText="1"/>
    </xf>
    <xf numFmtId="3" fontId="17" fillId="11" borderId="1" xfId="0" applyNumberFormat="1" applyFont="1" applyFill="1" applyBorder="1" applyAlignment="1">
      <alignment horizontal="center" vertical="center" wrapText="1"/>
    </xf>
    <xf numFmtId="3" fontId="14" fillId="11" borderId="9" xfId="0" applyNumberFormat="1" applyFont="1" applyFill="1" applyBorder="1" applyAlignment="1" applyProtection="1">
      <alignment horizontal="center" vertical="center"/>
      <protection hidden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/>
    </xf>
    <xf numFmtId="0" fontId="20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66" fontId="9" fillId="0" borderId="0" xfId="0" applyNumberFormat="1" applyFont="1" applyBorder="1" applyAlignment="1">
      <alignment horizontal="center"/>
    </xf>
    <xf numFmtId="3" fontId="3" fillId="13" borderId="6" xfId="0" applyNumberFormat="1" applyFont="1" applyFill="1" applyBorder="1" applyAlignment="1"/>
    <xf numFmtId="3" fontId="9" fillId="0" borderId="1" xfId="0" applyNumberFormat="1" applyFont="1" applyBorder="1" applyAlignment="1" applyProtection="1">
      <alignment horizontal="center" vertical="center" wrapText="1"/>
      <protection locked="0"/>
    </xf>
    <xf numFmtId="3" fontId="9" fillId="13" borderId="7" xfId="0" applyNumberFormat="1" applyFont="1" applyFill="1" applyBorder="1" applyAlignment="1" applyProtection="1">
      <alignment horizontal="center" vertical="center" wrapText="1"/>
      <protection hidden="1"/>
    </xf>
    <xf numFmtId="3" fontId="3" fillId="13" borderId="14" xfId="0" applyNumberFormat="1" applyFont="1" applyFill="1" applyBorder="1" applyAlignment="1"/>
    <xf numFmtId="3" fontId="9" fillId="0" borderId="11" xfId="0" applyNumberFormat="1" applyFont="1" applyBorder="1" applyAlignment="1" applyProtection="1">
      <alignment horizontal="center" vertical="center" wrapText="1"/>
      <protection locked="0"/>
    </xf>
    <xf numFmtId="3" fontId="9" fillId="13" borderId="1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8" xfId="0" applyFont="1" applyBorder="1" applyAlignment="1">
      <alignment horizontal="left" vertical="center"/>
    </xf>
    <xf numFmtId="3" fontId="3" fillId="13" borderId="20" xfId="0" applyNumberFormat="1" applyFont="1" applyFill="1" applyBorder="1" applyAlignment="1" applyProtection="1">
      <alignment horizontal="center" vertical="center" wrapText="1"/>
      <protection hidden="1"/>
    </xf>
    <xf numFmtId="3" fontId="13" fillId="0" borderId="9" xfId="0" applyNumberFormat="1" applyFont="1" applyFill="1" applyBorder="1" applyAlignment="1" applyProtection="1">
      <alignment horizontal="center" vertical="center"/>
      <protection hidden="1"/>
    </xf>
    <xf numFmtId="3" fontId="14" fillId="13" borderId="10" xfId="0" applyNumberFormat="1" applyFont="1" applyFill="1" applyBorder="1" applyAlignment="1" applyProtection="1">
      <alignment horizontal="center" vertical="center"/>
      <protection hidden="1"/>
    </xf>
    <xf numFmtId="3" fontId="16" fillId="0" borderId="4" xfId="0" applyNumberFormat="1" applyFont="1" applyFill="1" applyBorder="1" applyAlignment="1" applyProtection="1">
      <alignment horizontal="center" vertical="center"/>
      <protection hidden="1"/>
    </xf>
    <xf numFmtId="3" fontId="16" fillId="0" borderId="1" xfId="0" applyNumberFormat="1" applyFont="1" applyFill="1" applyBorder="1" applyAlignment="1" applyProtection="1">
      <alignment horizontal="center" vertical="center"/>
      <protection hidden="1"/>
    </xf>
    <xf numFmtId="166" fontId="9" fillId="13" borderId="25" xfId="0" applyNumberFormat="1" applyFont="1" applyFill="1" applyBorder="1" applyAlignment="1" applyProtection="1">
      <alignment horizontal="center" vertical="center"/>
      <protection locked="0"/>
    </xf>
    <xf numFmtId="3" fontId="17" fillId="11" borderId="3" xfId="0" applyNumberFormat="1" applyFont="1" applyFill="1" applyBorder="1" applyAlignment="1">
      <alignment horizontal="center" vertical="center" wrapText="1"/>
    </xf>
    <xf numFmtId="3" fontId="17" fillId="11" borderId="4" xfId="0" applyNumberFormat="1" applyFont="1" applyFill="1" applyBorder="1" applyAlignment="1">
      <alignment horizontal="center" vertical="center" wrapText="1"/>
    </xf>
    <xf numFmtId="3" fontId="17" fillId="11" borderId="5" xfId="0" applyNumberFormat="1" applyFont="1" applyFill="1" applyBorder="1" applyAlignment="1">
      <alignment horizontal="center" vertical="center" wrapText="1"/>
    </xf>
    <xf numFmtId="3" fontId="16" fillId="0" borderId="8" xfId="0" applyNumberFormat="1" applyFont="1" applyFill="1" applyBorder="1" applyAlignment="1" applyProtection="1">
      <alignment horizontal="center" vertical="center"/>
      <protection hidden="1"/>
    </xf>
    <xf numFmtId="3" fontId="14" fillId="11" borderId="10" xfId="0" applyNumberFormat="1" applyFont="1" applyFill="1" applyBorder="1" applyAlignment="1" applyProtection="1">
      <alignment horizontal="center" vertical="center"/>
      <protection hidden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3" fontId="22" fillId="0" borderId="0" xfId="0" applyNumberFormat="1" applyFont="1" applyFill="1" applyAlignment="1">
      <alignment horizontal="left" vertical="center"/>
    </xf>
    <xf numFmtId="0" fontId="3" fillId="11" borderId="25" xfId="0" applyFont="1" applyFill="1" applyBorder="1" applyAlignment="1" applyProtection="1">
      <alignment horizontal="center" vertical="center"/>
      <protection locked="0" hidden="1"/>
    </xf>
    <xf numFmtId="0" fontId="1" fillId="0" borderId="0" xfId="0" applyFont="1" applyProtection="1">
      <protection hidden="1"/>
    </xf>
    <xf numFmtId="0" fontId="9" fillId="0" borderId="0" xfId="0" applyFont="1" applyAlignment="1" applyProtection="1">
      <alignment wrapText="1"/>
      <protection hidden="1"/>
    </xf>
    <xf numFmtId="0" fontId="9" fillId="0" borderId="0" xfId="0" applyFont="1" applyProtection="1">
      <protection hidden="1"/>
    </xf>
    <xf numFmtId="0" fontId="23" fillId="0" borderId="0" xfId="0" applyFont="1"/>
    <xf numFmtId="0" fontId="10" fillId="0" borderId="0" xfId="0" applyFont="1" applyAlignment="1">
      <alignment horizontal="center" vertical="center"/>
    </xf>
    <xf numFmtId="0" fontId="24" fillId="0" borderId="0" xfId="0" applyFont="1"/>
    <xf numFmtId="0" fontId="11" fillId="0" borderId="0" xfId="0" applyFont="1"/>
    <xf numFmtId="0" fontId="2" fillId="0" borderId="0" xfId="0" applyFont="1" applyAlignment="1">
      <alignment vertical="top"/>
    </xf>
    <xf numFmtId="0" fontId="27" fillId="0" borderId="1" xfId="0" applyFont="1" applyFill="1" applyBorder="1" applyAlignment="1">
      <alignment horizontal="center" vertical="center" wrapText="1" readingOrder="1"/>
    </xf>
    <xf numFmtId="0" fontId="27" fillId="0" borderId="1" xfId="0" applyFont="1" applyBorder="1" applyAlignment="1">
      <alignment horizontal="center" vertical="top" wrapText="1" readingOrder="1"/>
    </xf>
    <xf numFmtId="3" fontId="1" fillId="0" borderId="0" xfId="0" applyNumberFormat="1" applyFont="1" applyFill="1" applyAlignment="1" applyProtection="1">
      <alignment horizontal="center"/>
      <protection hidden="1"/>
    </xf>
    <xf numFmtId="167" fontId="1" fillId="0" borderId="0" xfId="0" applyNumberFormat="1" applyFont="1" applyFill="1"/>
    <xf numFmtId="4" fontId="3" fillId="11" borderId="25" xfId="0" applyNumberFormat="1" applyFont="1" applyFill="1" applyBorder="1" applyAlignment="1" applyProtection="1">
      <alignment horizontal="center" vertical="center"/>
      <protection hidden="1"/>
    </xf>
    <xf numFmtId="3" fontId="1" fillId="0" borderId="0" xfId="0" applyNumberFormat="1" applyFont="1" applyBorder="1"/>
    <xf numFmtId="3" fontId="3" fillId="0" borderId="19" xfId="0" applyNumberFormat="1" applyFont="1" applyBorder="1" applyAlignment="1">
      <alignment horizontal="center" vertical="center"/>
    </xf>
    <xf numFmtId="4" fontId="3" fillId="0" borderId="25" xfId="0" applyNumberFormat="1" applyFont="1" applyFill="1" applyBorder="1" applyAlignment="1" applyProtection="1">
      <alignment horizontal="center" vertical="center"/>
      <protection hidden="1"/>
    </xf>
    <xf numFmtId="4" fontId="1" fillId="0" borderId="0" xfId="0" applyNumberFormat="1" applyFont="1" applyFill="1" applyAlignment="1">
      <alignment horizontal="center"/>
    </xf>
    <xf numFmtId="3" fontId="10" fillId="11" borderId="25" xfId="0" applyNumberFormat="1" applyFont="1" applyFill="1" applyBorder="1" applyAlignment="1" applyProtection="1">
      <alignment horizontal="center" vertical="center"/>
      <protection hidden="1"/>
    </xf>
    <xf numFmtId="0" fontId="10" fillId="0" borderId="18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6" fillId="0" borderId="4" xfId="0" applyFont="1" applyBorder="1" applyAlignment="1">
      <alignment horizontal="center" vertical="center" wrapText="1" readingOrder="1"/>
    </xf>
    <xf numFmtId="3" fontId="3" fillId="0" borderId="4" xfId="0" applyNumberFormat="1" applyFont="1" applyBorder="1" applyAlignment="1">
      <alignment horizontal="center" vertical="center" wrapText="1" readingOrder="1"/>
    </xf>
    <xf numFmtId="3" fontId="3" fillId="0" borderId="1" xfId="0" applyNumberFormat="1" applyFont="1" applyBorder="1" applyAlignment="1">
      <alignment horizontal="center" vertical="center" wrapText="1" readingOrder="1"/>
    </xf>
    <xf numFmtId="3" fontId="10" fillId="11" borderId="26" xfId="0" applyNumberFormat="1" applyFont="1" applyFill="1" applyBorder="1" applyAlignment="1" applyProtection="1">
      <alignment horizontal="center" vertical="center"/>
      <protection hidden="1"/>
    </xf>
    <xf numFmtId="3" fontId="10" fillId="11" borderId="27" xfId="0" applyNumberFormat="1" applyFont="1" applyFill="1" applyBorder="1" applyAlignment="1" applyProtection="1">
      <alignment horizontal="center" vertical="center"/>
      <protection hidden="1"/>
    </xf>
    <xf numFmtId="3" fontId="10" fillId="11" borderId="28" xfId="0" applyNumberFormat="1" applyFont="1" applyFill="1" applyBorder="1" applyAlignment="1" applyProtection="1">
      <alignment horizontal="center" vertical="center"/>
      <protection hidden="1"/>
    </xf>
    <xf numFmtId="3" fontId="3" fillId="13" borderId="5" xfId="0" applyNumberFormat="1" applyFont="1" applyFill="1" applyBorder="1" applyAlignment="1">
      <alignment horizontal="center" vertical="center" wrapText="1"/>
    </xf>
    <xf numFmtId="3" fontId="3" fillId="13" borderId="7" xfId="0" applyNumberFormat="1" applyFont="1" applyFill="1" applyBorder="1" applyAlignment="1">
      <alignment horizontal="center" vertical="center" wrapText="1"/>
    </xf>
    <xf numFmtId="3" fontId="10" fillId="0" borderId="26" xfId="0" applyNumberFormat="1" applyFont="1" applyFill="1" applyBorder="1" applyAlignment="1" applyProtection="1">
      <alignment horizontal="center" vertical="center"/>
      <protection hidden="1"/>
    </xf>
    <xf numFmtId="3" fontId="10" fillId="0" borderId="27" xfId="0" applyNumberFormat="1" applyFont="1" applyFill="1" applyBorder="1" applyAlignment="1" applyProtection="1">
      <alignment horizontal="center" vertical="center"/>
      <protection hidden="1"/>
    </xf>
    <xf numFmtId="3" fontId="10" fillId="0" borderId="28" xfId="0" applyNumberFormat="1" applyFont="1" applyFill="1" applyBorder="1" applyAlignment="1" applyProtection="1">
      <alignment horizontal="center" vertical="center"/>
      <protection hidden="1"/>
    </xf>
    <xf numFmtId="0" fontId="3" fillId="13" borderId="3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3" fontId="9" fillId="0" borderId="0" xfId="0" applyNumberFormat="1" applyFont="1" applyFill="1" applyBorder="1"/>
    <xf numFmtId="0" fontId="27" fillId="0" borderId="0" xfId="0" applyFont="1" applyFill="1" applyBorder="1" applyAlignment="1">
      <alignment horizontal="center" vertical="center" wrapText="1" readingOrder="1"/>
    </xf>
    <xf numFmtId="0" fontId="3" fillId="0" borderId="0" xfId="0" applyFont="1" applyFill="1" applyBorder="1" applyAlignment="1"/>
    <xf numFmtId="0" fontId="9" fillId="0" borderId="0" xfId="0" applyFont="1" applyFill="1" applyBorder="1"/>
    <xf numFmtId="166" fontId="9" fillId="0" borderId="0" xfId="0" applyNumberFormat="1" applyFont="1" applyFill="1" applyBorder="1" applyAlignment="1">
      <alignment horizontal="center"/>
    </xf>
    <xf numFmtId="3" fontId="9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 readingOrder="1"/>
    </xf>
    <xf numFmtId="3" fontId="3" fillId="0" borderId="0" xfId="0" applyNumberFormat="1" applyFont="1" applyFill="1" applyBorder="1" applyAlignment="1">
      <alignment horizontal="center" vertical="center" wrapText="1" readingOrder="1"/>
    </xf>
    <xf numFmtId="3" fontId="3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top" wrapText="1" readingOrder="1"/>
    </xf>
    <xf numFmtId="3" fontId="3" fillId="0" borderId="0" xfId="0" applyNumberFormat="1" applyFont="1" applyFill="1" applyBorder="1" applyAlignment="1"/>
    <xf numFmtId="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Fill="1" applyBorder="1" applyAlignment="1">
      <alignment horizontal="left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center" vertical="center" wrapText="1"/>
      <protection hidden="1"/>
    </xf>
    <xf numFmtId="3" fontId="1" fillId="0" borderId="0" xfId="0" applyNumberFormat="1" applyFont="1" applyFill="1" applyBorder="1" applyAlignment="1">
      <alignment horizontal="right"/>
    </xf>
    <xf numFmtId="168" fontId="1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wrapText="1"/>
    </xf>
    <xf numFmtId="169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left" vertical="center"/>
    </xf>
  </cellXfs>
  <cellStyles count="17">
    <cellStyle name="_x0005__x001c_" xfId="9" xr:uid="{00000000-0005-0000-0000-000000000000}"/>
    <cellStyle name="Excel Built-in Normal" xfId="1" xr:uid="{00000000-0005-0000-0000-000001000000}"/>
    <cellStyle name="Денежный 2" xfId="5" xr:uid="{00000000-0005-0000-0000-000002000000}"/>
    <cellStyle name="Обычный" xfId="0" builtinId="0"/>
    <cellStyle name="Обычный 2" xfId="2" xr:uid="{00000000-0005-0000-0000-000004000000}"/>
    <cellStyle name="Обычный 2 2" xfId="3" xr:uid="{00000000-0005-0000-0000-000005000000}"/>
    <cellStyle name="Обычный 2 2 2" xfId="10" xr:uid="{00000000-0005-0000-0000-000006000000}"/>
    <cellStyle name="Обычный 2 3" xfId="6" xr:uid="{00000000-0005-0000-0000-000007000000}"/>
    <cellStyle name="Обычный 2 4" xfId="8" xr:uid="{00000000-0005-0000-0000-000008000000}"/>
    <cellStyle name="Обычный 2 5" xfId="15" xr:uid="{00000000-0005-0000-0000-000009000000}"/>
    <cellStyle name="Обычный 3" xfId="7" xr:uid="{00000000-0005-0000-0000-00000A000000}"/>
    <cellStyle name="Обычный 3 2" xfId="14" xr:uid="{00000000-0005-0000-0000-00000B000000}"/>
    <cellStyle name="Обычный 4" xfId="16" xr:uid="{00000000-0005-0000-0000-00000C000000}"/>
    <cellStyle name="Обычный 5" xfId="11" xr:uid="{00000000-0005-0000-0000-00000D000000}"/>
    <cellStyle name="Обычный 5 2" xfId="4" xr:uid="{00000000-0005-0000-0000-00000E000000}"/>
    <cellStyle name="Обычный 6" xfId="12" xr:uid="{00000000-0005-0000-0000-00000F000000}"/>
    <cellStyle name="Финансовый 2 2" xfId="13" xr:uid="{00000000-0005-0000-0000-000010000000}"/>
  </cellStyles>
  <dxfs count="1"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4BFF4B"/>
      <color rgb="FF99FF99"/>
      <color rgb="FF66FFFF"/>
      <color rgb="FFFFFF57"/>
      <color rgb="FF6BEB6E"/>
      <color rgb="FFFFFF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FFFF"/>
  </sheetPr>
  <dimension ref="A1:AB74"/>
  <sheetViews>
    <sheetView tabSelected="1" topLeftCell="A22" zoomScale="70" zoomScaleNormal="70" zoomScaleSheetLayoutView="25" workbookViewId="0">
      <selection activeCell="F6" sqref="F6"/>
    </sheetView>
  </sheetViews>
  <sheetFormatPr defaultColWidth="9.140625" defaultRowHeight="18.75" x14ac:dyDescent="0.3"/>
  <cols>
    <col min="1" max="1" width="29" style="77" customWidth="1"/>
    <col min="2" max="3" width="19.140625" style="68" customWidth="1"/>
    <col min="4" max="5" width="19.140625" style="1" customWidth="1"/>
    <col min="6" max="6" width="19.140625" style="73" customWidth="1"/>
    <col min="7" max="7" width="17.28515625" style="73" customWidth="1"/>
    <col min="8" max="8" width="22.42578125" style="73" customWidth="1"/>
    <col min="9" max="9" width="15.28515625" style="73" customWidth="1"/>
    <col min="10" max="10" width="15.28515625" style="70" customWidth="1"/>
    <col min="11" max="15" width="15.28515625" style="71" customWidth="1"/>
    <col min="16" max="16" width="23.42578125" style="1" customWidth="1"/>
    <col min="17" max="22" width="19.140625" style="1" customWidth="1"/>
    <col min="23" max="23" width="17.5703125" style="1" customWidth="1"/>
    <col min="24" max="24" width="16.85546875" style="1" bestFit="1" customWidth="1"/>
    <col min="25" max="16384" width="9.140625" style="1"/>
  </cols>
  <sheetData>
    <row r="1" spans="1:15" x14ac:dyDescent="0.3">
      <c r="A1" s="110" t="s">
        <v>100</v>
      </c>
      <c r="B1" s="23"/>
      <c r="C1" s="110"/>
      <c r="D1" s="110"/>
      <c r="E1" s="110"/>
      <c r="F1" s="110"/>
      <c r="G1" s="110"/>
      <c r="H1" s="110"/>
      <c r="I1" s="110"/>
      <c r="J1" s="110"/>
      <c r="K1" s="110"/>
      <c r="L1" s="69"/>
      <c r="M1" s="69"/>
      <c r="N1" s="69"/>
      <c r="O1" s="69"/>
    </row>
    <row r="2" spans="1:15" ht="19.5" thickBot="1" x14ac:dyDescent="0.35">
      <c r="A2" s="110"/>
      <c r="B2" s="23"/>
      <c r="C2" s="110"/>
      <c r="D2" s="110"/>
      <c r="E2" s="110"/>
      <c r="F2" s="110"/>
      <c r="G2" s="110"/>
      <c r="H2" s="110"/>
      <c r="I2" s="110"/>
      <c r="J2" s="110"/>
      <c r="K2" s="110"/>
      <c r="L2" s="69"/>
      <c r="M2" s="69"/>
      <c r="N2" s="69"/>
      <c r="O2" s="69"/>
    </row>
    <row r="3" spans="1:15" s="17" customFormat="1" ht="16.5" thickBot="1" x14ac:dyDescent="0.3">
      <c r="A3" s="155" t="s">
        <v>102</v>
      </c>
      <c r="B3" s="156">
        <v>4693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</row>
    <row r="4" spans="1:15" s="17" customFormat="1" ht="33" customHeight="1" x14ac:dyDescent="0.25">
      <c r="A4" s="158" t="s">
        <v>103</v>
      </c>
      <c r="B4" s="158"/>
      <c r="C4" s="158"/>
      <c r="D4" s="158"/>
      <c r="E4" s="158"/>
      <c r="F4" s="158"/>
      <c r="G4" s="158"/>
      <c r="H4" s="158"/>
      <c r="I4" s="157"/>
      <c r="J4" s="18"/>
      <c r="K4" s="19"/>
      <c r="L4" s="19"/>
      <c r="M4" s="19"/>
      <c r="N4" s="19"/>
      <c r="O4" s="19"/>
    </row>
    <row r="5" spans="1:15" ht="21.75" customHeight="1" thickBot="1" x14ac:dyDescent="0.35">
      <c r="A5" s="111"/>
      <c r="B5" s="111"/>
      <c r="C5" s="111"/>
      <c r="D5" s="17"/>
      <c r="E5" s="61"/>
      <c r="F5" s="61"/>
      <c r="G5" s="61"/>
      <c r="H5" s="61"/>
      <c r="I5" s="61"/>
      <c r="J5" s="18"/>
      <c r="K5" s="19"/>
    </row>
    <row r="6" spans="1:15" ht="21.75" customHeight="1" thickBot="1" x14ac:dyDescent="0.35">
      <c r="A6" s="16" t="s">
        <v>57</v>
      </c>
      <c r="B6" s="22"/>
      <c r="C6" s="17"/>
      <c r="D6" s="17"/>
      <c r="E6" s="17"/>
      <c r="F6" s="126"/>
      <c r="G6" s="104" t="s">
        <v>36</v>
      </c>
      <c r="H6" s="105" t="s">
        <v>101</v>
      </c>
      <c r="J6" s="18"/>
      <c r="K6" s="19"/>
    </row>
    <row r="7" spans="1:15" ht="21.75" customHeight="1" x14ac:dyDescent="0.3">
      <c r="A7" s="17"/>
      <c r="B7" s="17"/>
      <c r="C7" s="17"/>
      <c r="D7" s="17"/>
      <c r="E7" s="17"/>
      <c r="F7" s="17"/>
      <c r="G7" s="106"/>
      <c r="H7" s="107"/>
      <c r="J7" s="18"/>
      <c r="K7" s="19"/>
    </row>
    <row r="8" spans="1:15" ht="21" thickBot="1" x14ac:dyDescent="0.35">
      <c r="A8" s="16" t="s">
        <v>58</v>
      </c>
      <c r="B8" s="17"/>
      <c r="C8" s="17"/>
      <c r="D8" s="17"/>
      <c r="E8" s="17"/>
      <c r="F8" s="17"/>
      <c r="G8" s="106"/>
      <c r="H8" s="78"/>
      <c r="J8" s="17"/>
      <c r="K8" s="17"/>
      <c r="L8" s="1"/>
      <c r="M8" s="1"/>
      <c r="N8" s="1"/>
      <c r="O8" s="1"/>
    </row>
    <row r="9" spans="1:15" ht="21" thickBot="1" x14ac:dyDescent="0.35">
      <c r="A9" s="136"/>
      <c r="B9" s="140"/>
      <c r="C9" s="140"/>
      <c r="D9" s="17"/>
      <c r="E9" s="17"/>
      <c r="F9" s="17"/>
      <c r="G9" s="104" t="s">
        <v>36</v>
      </c>
      <c r="H9" s="108" t="s">
        <v>46</v>
      </c>
      <c r="J9" s="17"/>
      <c r="K9" s="17"/>
      <c r="L9" s="1"/>
      <c r="M9" s="1"/>
      <c r="N9" s="1"/>
      <c r="O9" s="1"/>
    </row>
    <row r="10" spans="1:15" ht="20.25" x14ac:dyDescent="0.3">
      <c r="A10" s="17"/>
      <c r="B10" s="142"/>
      <c r="C10" s="142"/>
      <c r="D10" s="142"/>
      <c r="E10" s="17"/>
      <c r="F10" s="17"/>
      <c r="G10" s="106"/>
      <c r="H10" s="107"/>
      <c r="J10" s="17"/>
      <c r="K10" s="17"/>
      <c r="L10" s="1"/>
      <c r="M10" s="1"/>
      <c r="N10" s="1"/>
      <c r="O10" s="1"/>
    </row>
    <row r="11" spans="1:15" ht="19.5" thickBot="1" x14ac:dyDescent="0.35">
      <c r="A11" s="16" t="s">
        <v>59</v>
      </c>
      <c r="B11" s="142"/>
      <c r="C11" s="142"/>
      <c r="D11" s="142"/>
      <c r="E11" s="17"/>
      <c r="F11" s="17"/>
      <c r="J11" s="17"/>
      <c r="K11" s="17"/>
      <c r="L11" s="1"/>
      <c r="M11" s="1"/>
      <c r="N11" s="1"/>
      <c r="O11" s="1"/>
    </row>
    <row r="12" spans="1:15" ht="21" thickBot="1" x14ac:dyDescent="0.35">
      <c r="A12" s="136"/>
      <c r="B12" s="142"/>
      <c r="C12" s="142"/>
      <c r="D12" s="142"/>
      <c r="E12" s="17"/>
      <c r="F12" s="17"/>
      <c r="G12" s="104" t="s">
        <v>36</v>
      </c>
      <c r="H12" s="108" t="s">
        <v>47</v>
      </c>
      <c r="J12" s="17"/>
      <c r="K12" s="17"/>
      <c r="L12" s="1"/>
      <c r="M12" s="1"/>
      <c r="N12" s="1"/>
      <c r="O12" s="1"/>
    </row>
    <row r="13" spans="1:15" ht="20.25" x14ac:dyDescent="0.3">
      <c r="A13" s="17"/>
      <c r="B13" s="142"/>
      <c r="C13" s="142"/>
      <c r="D13" s="142"/>
      <c r="E13" s="17"/>
      <c r="F13" s="17"/>
      <c r="G13" s="106"/>
      <c r="H13" s="107"/>
      <c r="J13" s="17"/>
      <c r="K13" s="17"/>
      <c r="L13" s="1"/>
      <c r="M13" s="1"/>
      <c r="N13" s="1"/>
      <c r="O13" s="1"/>
    </row>
    <row r="14" spans="1:15" ht="19.5" thickBot="1" x14ac:dyDescent="0.35">
      <c r="A14" s="16" t="s">
        <v>73</v>
      </c>
      <c r="B14" s="142"/>
      <c r="C14" s="142"/>
      <c r="D14" s="142"/>
      <c r="E14" s="17"/>
      <c r="F14" s="17"/>
      <c r="J14" s="17"/>
      <c r="K14" s="17"/>
      <c r="L14" s="1"/>
      <c r="M14" s="1"/>
      <c r="N14" s="1"/>
      <c r="O14" s="1"/>
    </row>
    <row r="15" spans="1:15" ht="20.25" customHeight="1" thickBot="1" x14ac:dyDescent="0.35">
      <c r="A15" s="136"/>
      <c r="B15" s="142"/>
      <c r="C15" s="142"/>
      <c r="D15" s="142"/>
      <c r="E15" s="17"/>
      <c r="F15" s="17"/>
      <c r="G15" s="104" t="s">
        <v>36</v>
      </c>
      <c r="H15" s="108" t="s">
        <v>66</v>
      </c>
      <c r="I15" s="132"/>
      <c r="J15" s="17"/>
      <c r="K15" s="17"/>
      <c r="L15" s="1"/>
      <c r="M15" s="1"/>
      <c r="N15" s="1"/>
      <c r="O15" s="1"/>
    </row>
    <row r="16" spans="1:15" ht="17.25" customHeight="1" x14ac:dyDescent="0.3">
      <c r="A16" s="17"/>
      <c r="B16" s="141"/>
      <c r="C16" s="141"/>
      <c r="D16" s="141"/>
      <c r="E16" s="112"/>
      <c r="F16" s="112"/>
      <c r="G16" s="107"/>
      <c r="H16" s="133" t="s">
        <v>67</v>
      </c>
      <c r="I16" s="132"/>
      <c r="J16" s="17"/>
      <c r="K16" s="17"/>
      <c r="L16" s="1"/>
      <c r="M16" s="1"/>
      <c r="N16" s="1"/>
      <c r="O16" s="1"/>
    </row>
    <row r="17" spans="1:23" ht="17.25" customHeight="1" thickBot="1" x14ac:dyDescent="0.35">
      <c r="A17" s="16" t="s">
        <v>72</v>
      </c>
      <c r="B17" s="142"/>
      <c r="C17" s="143"/>
      <c r="D17" s="143"/>
      <c r="F17" s="1"/>
      <c r="G17" s="107"/>
      <c r="H17" s="133" t="s">
        <v>87</v>
      </c>
      <c r="I17" s="132"/>
      <c r="J17" s="18"/>
      <c r="K17" s="19"/>
    </row>
    <row r="18" spans="1:23" ht="21" customHeight="1" thickBot="1" x14ac:dyDescent="0.35">
      <c r="A18" s="136"/>
      <c r="B18" s="142"/>
      <c r="C18" s="143"/>
      <c r="D18" s="143"/>
      <c r="F18" s="1"/>
      <c r="G18" s="109"/>
      <c r="H18" s="134" t="s">
        <v>68</v>
      </c>
      <c r="I18" s="132"/>
      <c r="J18" s="18"/>
      <c r="K18" s="19"/>
    </row>
    <row r="19" spans="1:23" x14ac:dyDescent="0.3">
      <c r="A19" s="1"/>
      <c r="B19" s="143"/>
      <c r="C19" s="143"/>
      <c r="D19" s="143"/>
      <c r="F19" s="1"/>
      <c r="G19" s="1"/>
      <c r="H19" s="135" t="s">
        <v>69</v>
      </c>
      <c r="J19" s="18"/>
      <c r="K19" s="19"/>
    </row>
    <row r="20" spans="1:23" x14ac:dyDescent="0.3">
      <c r="A20" s="1"/>
      <c r="B20" s="1"/>
      <c r="C20" s="1"/>
      <c r="F20" s="1"/>
      <c r="G20" s="1"/>
      <c r="H20" s="133" t="s">
        <v>70</v>
      </c>
      <c r="I20" s="1"/>
      <c r="J20" s="17"/>
      <c r="K20" s="19"/>
    </row>
    <row r="21" spans="1:23" ht="20.25" x14ac:dyDescent="0.3">
      <c r="A21" s="16" t="s">
        <v>60</v>
      </c>
      <c r="B21" s="17"/>
      <c r="C21" s="17"/>
      <c r="D21" s="113"/>
      <c r="E21" s="20"/>
      <c r="F21" s="19"/>
      <c r="G21" s="1"/>
      <c r="H21" s="108"/>
      <c r="I21" s="1"/>
      <c r="J21" s="17"/>
      <c r="K21" s="19"/>
      <c r="P21" s="16"/>
      <c r="Q21" s="17"/>
      <c r="R21" s="17"/>
      <c r="S21" s="113"/>
      <c r="T21" s="20"/>
      <c r="U21" s="20"/>
      <c r="V21" s="20"/>
      <c r="W21" s="19"/>
    </row>
    <row r="22" spans="1:23" ht="21" thickBot="1" x14ac:dyDescent="0.35">
      <c r="A22" s="16" t="s">
        <v>88</v>
      </c>
      <c r="B22" s="17"/>
      <c r="C22" s="17"/>
      <c r="D22" s="113"/>
      <c r="E22" s="20"/>
      <c r="F22" s="19"/>
      <c r="G22" s="1"/>
      <c r="H22" s="108"/>
      <c r="I22" s="1"/>
      <c r="J22" s="17"/>
      <c r="K22" s="19"/>
      <c r="P22" s="16"/>
      <c r="Q22" s="17"/>
      <c r="R22" s="17"/>
      <c r="S22" s="113"/>
      <c r="T22" s="20"/>
      <c r="U22" s="20"/>
      <c r="V22" s="20"/>
      <c r="W22" s="19"/>
    </row>
    <row r="23" spans="1:23" ht="20.25" x14ac:dyDescent="0.3">
      <c r="A23" s="170" t="s">
        <v>37</v>
      </c>
      <c r="B23" s="159" t="s">
        <v>78</v>
      </c>
      <c r="C23" s="159"/>
      <c r="D23" s="160" t="s">
        <v>79</v>
      </c>
      <c r="E23" s="160" t="s">
        <v>80</v>
      </c>
      <c r="F23" s="165" t="s">
        <v>4</v>
      </c>
      <c r="G23" s="1"/>
      <c r="H23" s="108" t="s">
        <v>75</v>
      </c>
      <c r="I23" s="1"/>
      <c r="J23" s="17"/>
      <c r="K23" s="19"/>
      <c r="P23" s="16"/>
      <c r="Q23" s="17"/>
      <c r="R23" s="17"/>
      <c r="S23" s="113"/>
      <c r="T23" s="20"/>
      <c r="U23" s="20"/>
      <c r="V23" s="20"/>
      <c r="W23" s="19"/>
    </row>
    <row r="24" spans="1:23" ht="57" x14ac:dyDescent="0.3">
      <c r="A24" s="171"/>
      <c r="B24" s="145" t="s">
        <v>81</v>
      </c>
      <c r="C24" s="146" t="s">
        <v>82</v>
      </c>
      <c r="D24" s="161"/>
      <c r="E24" s="161"/>
      <c r="F24" s="166"/>
      <c r="G24" s="1"/>
      <c r="H24" s="144" t="s">
        <v>76</v>
      </c>
      <c r="I24" s="1"/>
      <c r="J24" s="1"/>
      <c r="K24" s="19"/>
      <c r="N24" s="1"/>
      <c r="O24" s="1"/>
      <c r="P24" s="16"/>
      <c r="Q24" s="17"/>
      <c r="R24" s="17"/>
      <c r="S24" s="113"/>
      <c r="T24" s="20"/>
      <c r="U24" s="20"/>
      <c r="V24" s="20"/>
      <c r="W24" s="19"/>
    </row>
    <row r="25" spans="1:23" ht="20.25" x14ac:dyDescent="0.3">
      <c r="A25" s="114" t="s">
        <v>1</v>
      </c>
      <c r="B25" s="115"/>
      <c r="C25" s="115"/>
      <c r="D25" s="115"/>
      <c r="E25" s="115"/>
      <c r="F25" s="116">
        <f>B25+C25+D25+E25</f>
        <v>0</v>
      </c>
      <c r="G25" s="104" t="s">
        <v>36</v>
      </c>
      <c r="H25" s="105" t="s">
        <v>83</v>
      </c>
      <c r="I25" s="1"/>
      <c r="J25" s="1"/>
      <c r="K25" s="1"/>
      <c r="L25" s="1"/>
      <c r="N25" s="1"/>
      <c r="O25" s="1"/>
      <c r="P25" s="16"/>
      <c r="Q25" s="17"/>
      <c r="R25" s="17"/>
      <c r="S25" s="113"/>
      <c r="T25" s="20"/>
      <c r="U25" s="20"/>
      <c r="V25" s="20"/>
      <c r="W25" s="19"/>
    </row>
    <row r="26" spans="1:23" ht="20.25" x14ac:dyDescent="0.3">
      <c r="A26" s="114" t="s">
        <v>2</v>
      </c>
      <c r="B26" s="115"/>
      <c r="C26" s="115"/>
      <c r="D26" s="115"/>
      <c r="E26" s="115"/>
      <c r="F26" s="116">
        <f>B26+C26+D26+E26</f>
        <v>0</v>
      </c>
      <c r="G26" s="104" t="s">
        <v>36</v>
      </c>
      <c r="H26" s="105" t="s">
        <v>84</v>
      </c>
      <c r="I26" s="1"/>
      <c r="J26" s="1"/>
      <c r="K26" s="1"/>
      <c r="L26" s="1"/>
      <c r="M26" s="1"/>
      <c r="N26" s="1"/>
      <c r="O26" s="1"/>
      <c r="P26" s="16"/>
      <c r="Q26" s="17"/>
      <c r="R26" s="17"/>
      <c r="S26" s="113"/>
      <c r="T26" s="20"/>
      <c r="U26" s="20"/>
      <c r="V26" s="20"/>
      <c r="W26" s="19"/>
    </row>
    <row r="27" spans="1:23" ht="21" thickBot="1" x14ac:dyDescent="0.35">
      <c r="A27" s="117" t="s">
        <v>3</v>
      </c>
      <c r="B27" s="115"/>
      <c r="C27" s="115"/>
      <c r="D27" s="115"/>
      <c r="E27" s="115"/>
      <c r="F27" s="119">
        <f>B27+C27+D27+E27</f>
        <v>0</v>
      </c>
      <c r="G27" s="104" t="s">
        <v>36</v>
      </c>
      <c r="H27" s="105" t="s">
        <v>85</v>
      </c>
      <c r="I27" s="1"/>
      <c r="J27" s="1"/>
      <c r="K27" s="1"/>
      <c r="L27" s="1"/>
      <c r="M27" s="1"/>
      <c r="N27" s="1"/>
      <c r="O27" s="1"/>
      <c r="P27" s="16"/>
      <c r="Q27" s="17"/>
      <c r="R27" s="17"/>
      <c r="S27" s="113"/>
      <c r="T27" s="20"/>
      <c r="U27" s="20"/>
      <c r="V27" s="20"/>
      <c r="W27" s="19"/>
    </row>
    <row r="28" spans="1:23" ht="19.5" thickBot="1" x14ac:dyDescent="0.35">
      <c r="A28" s="120" t="s">
        <v>38</v>
      </c>
      <c r="B28" s="151">
        <f>SUM(B25:B27)</f>
        <v>0</v>
      </c>
      <c r="C28" s="151">
        <f t="shared" ref="C28:D28" si="0">SUM(C25:C27)</f>
        <v>0</v>
      </c>
      <c r="D28" s="151">
        <f t="shared" si="0"/>
        <v>0</v>
      </c>
      <c r="E28" s="151">
        <f>SUM(E25:E27)</f>
        <v>0</v>
      </c>
      <c r="F28" s="121">
        <f>F25+F26+F27</f>
        <v>0</v>
      </c>
      <c r="G28" s="1"/>
      <c r="H28" s="1"/>
      <c r="I28" s="1"/>
      <c r="J28" s="1"/>
      <c r="K28" s="1"/>
      <c r="L28" s="1"/>
      <c r="M28" s="1"/>
      <c r="N28" s="1"/>
      <c r="O28" s="1"/>
      <c r="P28" s="16"/>
      <c r="Q28" s="17"/>
      <c r="R28" s="17"/>
      <c r="S28" s="113"/>
      <c r="T28" s="20"/>
      <c r="U28" s="20"/>
      <c r="V28" s="20"/>
      <c r="W28" s="19"/>
    </row>
    <row r="29" spans="1:23" ht="20.25" x14ac:dyDescent="0.3">
      <c r="A29" s="16"/>
      <c r="B29" s="17"/>
      <c r="C29" s="17"/>
      <c r="D29" s="113"/>
      <c r="E29" s="20"/>
      <c r="F29" s="19"/>
      <c r="G29" s="1"/>
      <c r="H29" s="108"/>
      <c r="I29" s="1"/>
      <c r="J29" s="17"/>
      <c r="K29" s="19"/>
      <c r="P29" s="16"/>
      <c r="Q29" s="17"/>
      <c r="R29" s="17"/>
      <c r="S29" s="113"/>
      <c r="T29" s="20"/>
      <c r="U29" s="20"/>
      <c r="V29" s="20"/>
      <c r="W29" s="19"/>
    </row>
    <row r="30" spans="1:23" ht="21" thickBot="1" x14ac:dyDescent="0.35">
      <c r="A30" s="16" t="s">
        <v>89</v>
      </c>
      <c r="B30" s="17"/>
      <c r="C30" s="17"/>
      <c r="D30" s="113"/>
      <c r="E30" s="20"/>
      <c r="F30" s="19"/>
      <c r="G30" s="1"/>
      <c r="H30" s="108"/>
      <c r="I30" s="1"/>
      <c r="J30" s="17"/>
      <c r="K30" s="19"/>
      <c r="P30" s="16"/>
      <c r="Q30" s="17"/>
      <c r="R30" s="17"/>
      <c r="S30" s="113"/>
      <c r="T30" s="20"/>
      <c r="U30" s="20"/>
      <c r="V30" s="20"/>
      <c r="W30" s="19"/>
    </row>
    <row r="31" spans="1:23" ht="30.75" customHeight="1" x14ac:dyDescent="0.3">
      <c r="A31" s="170" t="s">
        <v>37</v>
      </c>
      <c r="B31" s="159" t="s">
        <v>78</v>
      </c>
      <c r="C31" s="159"/>
      <c r="D31" s="160" t="s">
        <v>79</v>
      </c>
      <c r="E31" s="160" t="s">
        <v>80</v>
      </c>
      <c r="F31" s="165" t="s">
        <v>4</v>
      </c>
      <c r="G31" s="1"/>
      <c r="H31" s="108"/>
      <c r="I31" s="1"/>
      <c r="J31" s="17"/>
      <c r="K31" s="19"/>
      <c r="P31" s="16"/>
      <c r="Q31" s="17"/>
      <c r="R31" s="17"/>
      <c r="S31" s="113"/>
      <c r="T31" s="20"/>
      <c r="U31" s="20"/>
      <c r="V31" s="20"/>
      <c r="W31" s="19"/>
    </row>
    <row r="32" spans="1:23" ht="57" x14ac:dyDescent="0.3">
      <c r="A32" s="171"/>
      <c r="B32" s="145" t="s">
        <v>81</v>
      </c>
      <c r="C32" s="146" t="s">
        <v>82</v>
      </c>
      <c r="D32" s="161"/>
      <c r="E32" s="161"/>
      <c r="F32" s="166"/>
      <c r="G32" s="1"/>
      <c r="H32" s="108"/>
      <c r="I32" s="1"/>
      <c r="J32" s="17"/>
      <c r="K32" s="19"/>
      <c r="P32" s="16"/>
      <c r="Q32" s="17"/>
      <c r="R32" s="17"/>
      <c r="S32" s="113"/>
      <c r="T32" s="20"/>
      <c r="U32" s="20"/>
      <c r="V32" s="20"/>
      <c r="W32" s="19"/>
    </row>
    <row r="33" spans="1:28" ht="20.25" x14ac:dyDescent="0.3">
      <c r="A33" s="114" t="s">
        <v>1</v>
      </c>
      <c r="B33" s="115"/>
      <c r="C33" s="115"/>
      <c r="D33" s="115"/>
      <c r="E33" s="115"/>
      <c r="F33" s="116">
        <f>B33+C33+D33+E33</f>
        <v>0</v>
      </c>
      <c r="G33" s="104" t="s">
        <v>36</v>
      </c>
      <c r="H33" s="105" t="s">
        <v>104</v>
      </c>
      <c r="I33" s="1"/>
      <c r="J33" s="17"/>
      <c r="K33" s="19"/>
      <c r="P33" s="16"/>
      <c r="Q33" s="17"/>
      <c r="R33" s="17"/>
      <c r="S33" s="113"/>
      <c r="T33" s="20"/>
      <c r="U33" s="20"/>
      <c r="V33" s="20"/>
      <c r="W33" s="19"/>
    </row>
    <row r="34" spans="1:28" ht="20.25" x14ac:dyDescent="0.3">
      <c r="A34" s="114" t="s">
        <v>2</v>
      </c>
      <c r="B34" s="115"/>
      <c r="C34" s="115"/>
      <c r="D34" s="115"/>
      <c r="E34" s="115"/>
      <c r="F34" s="116">
        <f>B34+C34+D34+E34</f>
        <v>0</v>
      </c>
      <c r="G34" s="104" t="s">
        <v>36</v>
      </c>
      <c r="H34" s="105" t="s">
        <v>105</v>
      </c>
      <c r="I34" s="1"/>
      <c r="J34" s="17"/>
      <c r="K34" s="19"/>
      <c r="P34" s="16"/>
      <c r="Q34" s="17"/>
      <c r="R34" s="17"/>
      <c r="S34" s="113"/>
      <c r="T34" s="20"/>
      <c r="U34" s="20"/>
      <c r="V34" s="20"/>
      <c r="W34" s="19"/>
    </row>
    <row r="35" spans="1:28" ht="21" thickBot="1" x14ac:dyDescent="0.35">
      <c r="A35" s="117" t="s">
        <v>3</v>
      </c>
      <c r="B35" s="118"/>
      <c r="C35" s="118"/>
      <c r="D35" s="118"/>
      <c r="E35" s="118"/>
      <c r="F35" s="119">
        <f>B35+C35+D35+E35</f>
        <v>0</v>
      </c>
      <c r="G35" s="104" t="s">
        <v>36</v>
      </c>
      <c r="H35" s="105" t="s">
        <v>106</v>
      </c>
      <c r="I35" s="1"/>
      <c r="J35" s="17"/>
      <c r="K35" s="19"/>
      <c r="P35" s="16"/>
      <c r="Q35" s="17"/>
      <c r="R35" s="17"/>
      <c r="S35" s="113"/>
      <c r="T35" s="20"/>
      <c r="U35" s="20"/>
      <c r="V35" s="20"/>
      <c r="W35" s="19"/>
    </row>
    <row r="36" spans="1:28" ht="21" thickBot="1" x14ac:dyDescent="0.35">
      <c r="A36" s="120" t="s">
        <v>38</v>
      </c>
      <c r="B36" s="151">
        <f>SUM(B33:B35)</f>
        <v>0</v>
      </c>
      <c r="C36" s="151">
        <f t="shared" ref="C36:E36" si="1">SUM(C33:C35)</f>
        <v>0</v>
      </c>
      <c r="D36" s="151">
        <f t="shared" si="1"/>
        <v>0</v>
      </c>
      <c r="E36" s="151">
        <f t="shared" si="1"/>
        <v>0</v>
      </c>
      <c r="F36" s="121">
        <f>F33+F34+F35</f>
        <v>0</v>
      </c>
      <c r="G36" s="1"/>
      <c r="H36" s="108"/>
      <c r="I36" s="1"/>
      <c r="J36" s="17"/>
      <c r="K36" s="19"/>
      <c r="P36" s="16"/>
      <c r="Q36" s="17"/>
      <c r="R36" s="17"/>
      <c r="S36" s="113"/>
      <c r="T36" s="20"/>
      <c r="U36" s="20"/>
      <c r="V36" s="20"/>
      <c r="W36" s="19"/>
    </row>
    <row r="37" spans="1:28" ht="20.25" x14ac:dyDescent="0.3">
      <c r="A37" s="16"/>
      <c r="B37" s="17"/>
      <c r="C37" s="17"/>
      <c r="D37" s="113"/>
      <c r="E37" s="20"/>
      <c r="F37" s="19"/>
      <c r="G37" s="1"/>
      <c r="H37" s="108"/>
      <c r="I37" s="1"/>
      <c r="J37" s="17"/>
      <c r="K37" s="19"/>
      <c r="P37" s="16"/>
      <c r="Q37" s="17"/>
      <c r="R37" s="17"/>
      <c r="S37" s="113"/>
      <c r="T37" s="20"/>
      <c r="U37" s="20"/>
      <c r="V37" s="20"/>
      <c r="W37" s="19"/>
    </row>
    <row r="38" spans="1:28" ht="21" thickBot="1" x14ac:dyDescent="0.35">
      <c r="A38" s="16" t="s">
        <v>90</v>
      </c>
      <c r="B38" s="17"/>
      <c r="C38" s="17"/>
      <c r="D38" s="113"/>
      <c r="E38" s="20"/>
      <c r="F38" s="19"/>
      <c r="G38" s="1"/>
      <c r="H38" s="108"/>
      <c r="I38" s="1"/>
      <c r="J38" s="17"/>
      <c r="K38" s="19"/>
      <c r="P38" s="16"/>
      <c r="Q38" s="17"/>
      <c r="R38" s="17"/>
      <c r="S38" s="113"/>
      <c r="T38" s="20"/>
      <c r="U38" s="20"/>
      <c r="V38" s="20"/>
      <c r="W38" s="19"/>
    </row>
    <row r="39" spans="1:28" ht="32.25" customHeight="1" x14ac:dyDescent="0.3">
      <c r="A39" s="170" t="s">
        <v>37</v>
      </c>
      <c r="B39" s="159" t="s">
        <v>78</v>
      </c>
      <c r="C39" s="159"/>
      <c r="D39" s="160" t="s">
        <v>79</v>
      </c>
      <c r="E39" s="160" t="s">
        <v>80</v>
      </c>
      <c r="F39" s="165" t="s">
        <v>4</v>
      </c>
      <c r="G39" s="1"/>
      <c r="H39" s="108"/>
      <c r="I39" s="1"/>
      <c r="J39" s="17"/>
      <c r="K39" s="19"/>
      <c r="P39" s="16"/>
      <c r="Q39" s="17"/>
      <c r="R39" s="17"/>
      <c r="S39" s="113"/>
      <c r="T39" s="20"/>
      <c r="U39" s="20"/>
      <c r="V39" s="20"/>
      <c r="W39" s="19"/>
    </row>
    <row r="40" spans="1:28" ht="57" x14ac:dyDescent="0.3">
      <c r="A40" s="171"/>
      <c r="B40" s="145" t="s">
        <v>81</v>
      </c>
      <c r="C40" s="146" t="s">
        <v>82</v>
      </c>
      <c r="D40" s="161"/>
      <c r="E40" s="161"/>
      <c r="F40" s="166"/>
      <c r="G40" s="1"/>
      <c r="H40" s="108"/>
      <c r="I40" s="1"/>
      <c r="J40" s="17"/>
      <c r="K40" s="19"/>
      <c r="P40" s="16"/>
      <c r="Q40" s="17"/>
      <c r="R40" s="17"/>
      <c r="S40" s="113"/>
      <c r="T40" s="20"/>
      <c r="U40" s="20"/>
      <c r="V40" s="20"/>
      <c r="W40" s="19"/>
    </row>
    <row r="41" spans="1:28" ht="20.25" x14ac:dyDescent="0.3">
      <c r="A41" s="114" t="s">
        <v>1</v>
      </c>
      <c r="B41" s="115"/>
      <c r="C41" s="115"/>
      <c r="D41" s="115"/>
      <c r="E41" s="115"/>
      <c r="F41" s="116">
        <f>B41+C41+D41+E41</f>
        <v>0</v>
      </c>
      <c r="G41" s="104" t="s">
        <v>36</v>
      </c>
      <c r="H41" s="105" t="s">
        <v>107</v>
      </c>
      <c r="I41" s="1"/>
      <c r="J41" s="17"/>
      <c r="K41" s="19"/>
      <c r="P41" s="16"/>
      <c r="Q41" s="17"/>
      <c r="R41" s="17"/>
      <c r="S41" s="113"/>
      <c r="T41" s="20"/>
      <c r="U41" s="20"/>
      <c r="V41" s="20"/>
      <c r="W41" s="19"/>
    </row>
    <row r="42" spans="1:28" ht="20.25" x14ac:dyDescent="0.3">
      <c r="A42" s="114" t="s">
        <v>2</v>
      </c>
      <c r="B42" s="115"/>
      <c r="C42" s="115"/>
      <c r="D42" s="115"/>
      <c r="E42" s="115"/>
      <c r="F42" s="116">
        <f>B42+C42+D42+E42</f>
        <v>0</v>
      </c>
      <c r="G42" s="104" t="s">
        <v>36</v>
      </c>
      <c r="H42" s="105" t="s">
        <v>108</v>
      </c>
      <c r="I42" s="1"/>
      <c r="J42" s="17"/>
      <c r="K42" s="19"/>
      <c r="P42" s="16"/>
      <c r="Q42" s="17"/>
      <c r="R42" s="17"/>
      <c r="S42" s="113"/>
      <c r="T42" s="20"/>
      <c r="U42" s="20"/>
      <c r="V42" s="20"/>
      <c r="W42" s="19"/>
    </row>
    <row r="43" spans="1:28" ht="21" thickBot="1" x14ac:dyDescent="0.35">
      <c r="A43" s="117" t="s">
        <v>3</v>
      </c>
      <c r="B43" s="118"/>
      <c r="C43" s="118"/>
      <c r="D43" s="118"/>
      <c r="E43" s="118"/>
      <c r="F43" s="119">
        <f>B43+C43+D43+E43</f>
        <v>0</v>
      </c>
      <c r="G43" s="104" t="s">
        <v>36</v>
      </c>
      <c r="H43" s="105" t="s">
        <v>109</v>
      </c>
      <c r="I43" s="1"/>
      <c r="J43" s="17"/>
      <c r="K43" s="19"/>
      <c r="P43" s="16"/>
      <c r="Q43" s="17"/>
      <c r="R43" s="17"/>
      <c r="S43" s="113"/>
      <c r="T43" s="20"/>
      <c r="U43" s="20"/>
      <c r="V43" s="20"/>
      <c r="W43" s="19"/>
    </row>
    <row r="44" spans="1:28" ht="21" thickBot="1" x14ac:dyDescent="0.35">
      <c r="A44" s="120" t="s">
        <v>38</v>
      </c>
      <c r="B44" s="151">
        <f>SUM(B41:B43)</f>
        <v>0</v>
      </c>
      <c r="C44" s="151">
        <f t="shared" ref="C44:E44" si="2">SUM(C41:C43)</f>
        <v>0</v>
      </c>
      <c r="D44" s="151">
        <f t="shared" si="2"/>
        <v>0</v>
      </c>
      <c r="E44" s="151">
        <f t="shared" si="2"/>
        <v>0</v>
      </c>
      <c r="F44" s="121">
        <f>F41+F42+F43</f>
        <v>0</v>
      </c>
      <c r="G44" s="1"/>
      <c r="H44" s="108"/>
      <c r="I44" s="1"/>
      <c r="J44" s="17"/>
      <c r="K44" s="19"/>
      <c r="P44" s="16"/>
      <c r="Q44" s="17"/>
      <c r="R44" s="17"/>
      <c r="S44" s="113"/>
      <c r="T44" s="20"/>
      <c r="U44" s="20"/>
      <c r="V44" s="20"/>
      <c r="W44" s="19"/>
    </row>
    <row r="45" spans="1:28" ht="20.25" x14ac:dyDescent="0.3">
      <c r="A45" s="16"/>
      <c r="B45" s="17"/>
      <c r="C45" s="17"/>
      <c r="D45" s="113"/>
      <c r="E45" s="20"/>
      <c r="F45" s="19"/>
      <c r="G45" s="1"/>
      <c r="H45" s="108"/>
      <c r="I45" s="1"/>
      <c r="J45" s="17"/>
      <c r="K45" s="19"/>
      <c r="P45" s="16"/>
      <c r="Q45" s="17"/>
      <c r="R45" s="17"/>
      <c r="S45" s="113"/>
      <c r="T45" s="20"/>
      <c r="U45" s="20"/>
      <c r="V45" s="20"/>
      <c r="W45" s="19"/>
    </row>
    <row r="46" spans="1:28" ht="21" thickBot="1" x14ac:dyDescent="0.35">
      <c r="A46" s="16" t="s">
        <v>91</v>
      </c>
      <c r="B46" s="17"/>
      <c r="C46" s="17"/>
      <c r="D46" s="113"/>
      <c r="E46" s="20"/>
      <c r="F46" s="19"/>
      <c r="G46" s="1"/>
      <c r="H46" s="108"/>
      <c r="I46" s="1"/>
      <c r="J46" s="17"/>
      <c r="K46" s="19"/>
      <c r="P46" s="174"/>
      <c r="Q46" s="175"/>
      <c r="R46" s="175"/>
      <c r="S46" s="176"/>
      <c r="T46" s="172"/>
      <c r="U46" s="172"/>
      <c r="V46" s="172"/>
      <c r="W46" s="177"/>
      <c r="X46" s="178"/>
      <c r="Y46" s="178"/>
      <c r="Z46" s="178"/>
      <c r="AA46" s="178"/>
      <c r="AB46" s="178"/>
    </row>
    <row r="47" spans="1:28" ht="31.5" customHeight="1" x14ac:dyDescent="0.3">
      <c r="A47" s="170" t="s">
        <v>37</v>
      </c>
      <c r="B47" s="159" t="s">
        <v>78</v>
      </c>
      <c r="C47" s="159"/>
      <c r="D47" s="160" t="s">
        <v>79</v>
      </c>
      <c r="E47" s="160" t="s">
        <v>80</v>
      </c>
      <c r="F47" s="165" t="s">
        <v>4</v>
      </c>
      <c r="G47" s="1"/>
      <c r="H47" s="108"/>
      <c r="I47" s="1"/>
      <c r="J47" s="17"/>
      <c r="K47" s="19"/>
      <c r="P47" s="179"/>
      <c r="Q47" s="180"/>
      <c r="R47" s="180"/>
      <c r="S47" s="181"/>
      <c r="T47" s="181"/>
      <c r="U47" s="181"/>
      <c r="V47" s="181"/>
      <c r="W47" s="182"/>
      <c r="X47" s="182"/>
      <c r="Y47" s="178"/>
      <c r="Z47" s="178"/>
      <c r="AA47" s="178"/>
      <c r="AB47" s="178"/>
    </row>
    <row r="48" spans="1:28" ht="57" x14ac:dyDescent="0.3">
      <c r="A48" s="171"/>
      <c r="B48" s="145" t="s">
        <v>81</v>
      </c>
      <c r="C48" s="146" t="s">
        <v>82</v>
      </c>
      <c r="D48" s="161"/>
      <c r="E48" s="161"/>
      <c r="F48" s="166"/>
      <c r="G48" s="1"/>
      <c r="H48" s="144"/>
      <c r="I48" s="1"/>
      <c r="J48" s="1"/>
      <c r="K48" s="19"/>
      <c r="N48" s="1"/>
      <c r="O48" s="1"/>
      <c r="P48" s="179"/>
      <c r="Q48" s="173"/>
      <c r="R48" s="183"/>
      <c r="S48" s="181"/>
      <c r="T48" s="181"/>
      <c r="U48" s="181"/>
      <c r="V48" s="181"/>
      <c r="W48" s="182"/>
      <c r="X48" s="182"/>
      <c r="Y48" s="178"/>
      <c r="Z48" s="178"/>
      <c r="AA48" s="178"/>
      <c r="AB48" s="178"/>
    </row>
    <row r="49" spans="1:28" ht="20.25" x14ac:dyDescent="0.3">
      <c r="A49" s="114" t="s">
        <v>1</v>
      </c>
      <c r="B49" s="115">
        <f>B25+B33+B41</f>
        <v>0</v>
      </c>
      <c r="C49" s="115">
        <f t="shared" ref="C49:E49" si="3">C25+C33+C41</f>
        <v>0</v>
      </c>
      <c r="D49" s="115">
        <f t="shared" si="3"/>
        <v>0</v>
      </c>
      <c r="E49" s="115">
        <f t="shared" si="3"/>
        <v>0</v>
      </c>
      <c r="F49" s="116">
        <f>B49+C49+D49+E49</f>
        <v>0</v>
      </c>
      <c r="G49" s="104"/>
      <c r="H49" s="105"/>
      <c r="I49" s="1"/>
      <c r="J49" s="1"/>
      <c r="K49" s="1"/>
      <c r="L49" s="1"/>
      <c r="N49" s="1"/>
      <c r="O49" s="1"/>
      <c r="P49" s="184"/>
      <c r="Q49" s="185"/>
      <c r="R49" s="185"/>
      <c r="S49" s="185"/>
      <c r="T49" s="185"/>
      <c r="U49" s="185"/>
      <c r="V49" s="185"/>
      <c r="W49" s="186"/>
      <c r="X49" s="186"/>
      <c r="Y49" s="178"/>
      <c r="Z49" s="178"/>
      <c r="AA49" s="178"/>
      <c r="AB49" s="178"/>
    </row>
    <row r="50" spans="1:28" ht="20.25" x14ac:dyDescent="0.3">
      <c r="A50" s="114" t="s">
        <v>2</v>
      </c>
      <c r="B50" s="115">
        <f t="shared" ref="B50:E50" si="4">B26+B34+B42</f>
        <v>0</v>
      </c>
      <c r="C50" s="115">
        <f t="shared" si="4"/>
        <v>0</v>
      </c>
      <c r="D50" s="115">
        <f t="shared" si="4"/>
        <v>0</v>
      </c>
      <c r="E50" s="115">
        <f t="shared" si="4"/>
        <v>0</v>
      </c>
      <c r="F50" s="116">
        <f>B50+C50+D50+E50</f>
        <v>0</v>
      </c>
      <c r="G50" s="104"/>
      <c r="H50" s="105"/>
      <c r="I50" s="1"/>
      <c r="J50" s="1"/>
      <c r="K50" s="1"/>
      <c r="L50" s="1"/>
      <c r="M50" s="1"/>
      <c r="N50" s="1"/>
      <c r="O50" s="1"/>
      <c r="P50" s="184"/>
      <c r="Q50" s="185"/>
      <c r="R50" s="185"/>
      <c r="S50" s="185"/>
      <c r="T50" s="185"/>
      <c r="U50" s="185"/>
      <c r="V50" s="185"/>
      <c r="W50" s="186"/>
      <c r="X50" s="186"/>
      <c r="Y50" s="178"/>
      <c r="Z50" s="178"/>
      <c r="AA50" s="178"/>
      <c r="AB50" s="178"/>
    </row>
    <row r="51" spans="1:28" ht="21" thickBot="1" x14ac:dyDescent="0.35">
      <c r="A51" s="117" t="s">
        <v>3</v>
      </c>
      <c r="B51" s="115">
        <f t="shared" ref="B51:E51" si="5">B27+B35+B43</f>
        <v>0</v>
      </c>
      <c r="C51" s="115">
        <f t="shared" si="5"/>
        <v>0</v>
      </c>
      <c r="D51" s="115">
        <f t="shared" si="5"/>
        <v>0</v>
      </c>
      <c r="E51" s="115">
        <f t="shared" si="5"/>
        <v>0</v>
      </c>
      <c r="F51" s="119">
        <f>B51+C51+D51+E51</f>
        <v>0</v>
      </c>
      <c r="G51" s="104"/>
      <c r="H51" s="105"/>
      <c r="I51" s="1"/>
      <c r="J51" s="1"/>
      <c r="K51" s="1"/>
      <c r="L51" s="1"/>
      <c r="M51" s="1"/>
      <c r="N51" s="1"/>
      <c r="O51" s="1"/>
      <c r="P51" s="184"/>
      <c r="Q51" s="185"/>
      <c r="R51" s="185"/>
      <c r="S51" s="185"/>
      <c r="T51" s="185"/>
      <c r="U51" s="185"/>
      <c r="V51" s="185"/>
      <c r="W51" s="186"/>
      <c r="X51" s="186"/>
      <c r="Y51" s="178"/>
      <c r="Z51" s="178"/>
      <c r="AA51" s="178"/>
      <c r="AB51" s="178"/>
    </row>
    <row r="52" spans="1:28" ht="19.5" thickBot="1" x14ac:dyDescent="0.35">
      <c r="A52" s="120" t="s">
        <v>38</v>
      </c>
      <c r="B52" s="151">
        <f>SUM(B49:B51)</f>
        <v>0</v>
      </c>
      <c r="C52" s="151">
        <f t="shared" ref="C52:D52" si="6">SUM(C49:C51)</f>
        <v>0</v>
      </c>
      <c r="D52" s="151">
        <f t="shared" si="6"/>
        <v>0</v>
      </c>
      <c r="E52" s="151">
        <f>SUM(E49:E51)</f>
        <v>0</v>
      </c>
      <c r="F52" s="121">
        <f>F49+F50+F51</f>
        <v>0</v>
      </c>
      <c r="G52" s="1"/>
      <c r="H52" s="1"/>
      <c r="I52" s="1"/>
      <c r="J52" s="1"/>
      <c r="K52" s="1"/>
      <c r="L52" s="1"/>
      <c r="M52" s="1"/>
      <c r="N52" s="1"/>
      <c r="O52" s="1"/>
      <c r="P52" s="187"/>
      <c r="Q52" s="188"/>
      <c r="R52" s="188"/>
      <c r="S52" s="188"/>
      <c r="T52" s="188"/>
      <c r="U52" s="188"/>
      <c r="V52" s="188"/>
      <c r="W52" s="189"/>
      <c r="X52" s="189"/>
      <c r="Y52" s="178"/>
      <c r="Z52" s="178"/>
      <c r="AA52" s="178"/>
      <c r="AB52" s="178"/>
    </row>
    <row r="53" spans="1:28" s="71" customFormat="1" x14ac:dyDescent="0.3">
      <c r="P53" s="21"/>
      <c r="Q53" s="21"/>
      <c r="R53" s="21"/>
      <c r="S53" s="21"/>
      <c r="T53" s="21"/>
      <c r="U53" s="21"/>
      <c r="V53" s="190"/>
      <c r="W53" s="191"/>
      <c r="X53" s="191"/>
      <c r="Y53" s="21"/>
      <c r="Z53" s="21"/>
      <c r="AA53" s="21"/>
      <c r="AB53" s="21"/>
    </row>
    <row r="54" spans="1:28" ht="19.5" thickBot="1" x14ac:dyDescent="0.35">
      <c r="A54" s="16" t="s">
        <v>86</v>
      </c>
      <c r="B54" s="17"/>
      <c r="C54" s="17"/>
      <c r="D54" s="17"/>
      <c r="E54" s="17"/>
      <c r="F54" s="17"/>
      <c r="G54" s="1"/>
      <c r="H54" s="1"/>
      <c r="I54" s="1"/>
      <c r="J54" s="1"/>
      <c r="K54" s="1"/>
      <c r="L54" s="1"/>
      <c r="M54" s="1"/>
      <c r="P54" s="178"/>
      <c r="Q54" s="178"/>
      <c r="R54" s="178"/>
      <c r="S54" s="178"/>
      <c r="T54" s="178"/>
      <c r="U54" s="178"/>
      <c r="V54" s="178"/>
      <c r="W54" s="178"/>
      <c r="X54" s="178"/>
      <c r="Y54" s="178"/>
      <c r="Z54" s="178"/>
      <c r="AA54" s="178"/>
      <c r="AB54" s="178"/>
    </row>
    <row r="55" spans="1:28" s="71" customFormat="1" ht="19.5" thickBot="1" x14ac:dyDescent="0.35">
      <c r="A55" s="167" t="s">
        <v>63</v>
      </c>
      <c r="B55" s="168"/>
      <c r="C55" s="168"/>
      <c r="D55" s="168"/>
      <c r="E55" s="169"/>
      <c r="F55" s="152">
        <f>ROUND(Расчет!C22,2)</f>
        <v>0</v>
      </c>
      <c r="P55" s="192"/>
      <c r="Q55" s="185"/>
      <c r="R55" s="185"/>
      <c r="S55" s="185"/>
      <c r="T55" s="185"/>
      <c r="U55" s="185"/>
      <c r="V55" s="185"/>
      <c r="W55" s="186"/>
      <c r="X55" s="193"/>
      <c r="Y55" s="194"/>
      <c r="Z55" s="21"/>
      <c r="AA55" s="21"/>
      <c r="AB55" s="21"/>
    </row>
    <row r="56" spans="1:28" s="71" customFormat="1" ht="27" customHeight="1" thickBot="1" x14ac:dyDescent="0.35">
      <c r="A56" s="147"/>
      <c r="B56" s="147"/>
      <c r="C56" s="147"/>
      <c r="D56" s="147"/>
      <c r="E56" s="147"/>
      <c r="F56" s="153"/>
      <c r="P56" s="192"/>
      <c r="Q56" s="185"/>
      <c r="R56" s="185"/>
      <c r="S56" s="185"/>
      <c r="T56" s="185"/>
      <c r="U56" s="185"/>
      <c r="V56" s="185"/>
      <c r="W56" s="186"/>
      <c r="X56" s="193"/>
      <c r="Y56" s="194"/>
      <c r="Z56" s="21"/>
      <c r="AA56" s="21"/>
      <c r="AB56" s="21"/>
    </row>
    <row r="57" spans="1:28" ht="19.5" thickBot="1" x14ac:dyDescent="0.35">
      <c r="A57" s="167" t="s">
        <v>74</v>
      </c>
      <c r="B57" s="168"/>
      <c r="C57" s="168"/>
      <c r="D57" s="168"/>
      <c r="E57" s="169"/>
      <c r="F57" s="152">
        <f>ROUND(Расчет!D27,2)</f>
        <v>0</v>
      </c>
      <c r="G57" s="1"/>
      <c r="H57" s="1"/>
      <c r="I57" s="1"/>
      <c r="J57" s="1"/>
      <c r="K57" s="1"/>
      <c r="L57" s="1"/>
      <c r="M57" s="1"/>
      <c r="P57" s="192"/>
      <c r="Q57" s="185"/>
      <c r="R57" s="185"/>
      <c r="S57" s="185"/>
      <c r="T57" s="185"/>
      <c r="U57" s="185"/>
      <c r="V57" s="185"/>
      <c r="W57" s="186"/>
      <c r="X57" s="193"/>
      <c r="Y57" s="194"/>
      <c r="Z57" s="178"/>
      <c r="AA57" s="178"/>
      <c r="AB57" s="178"/>
    </row>
    <row r="58" spans="1:28" ht="27" customHeight="1" thickBot="1" x14ac:dyDescent="0.35">
      <c r="A58" s="137"/>
      <c r="B58" s="138"/>
      <c r="C58" s="138"/>
      <c r="D58" s="139"/>
      <c r="E58" s="139"/>
      <c r="F58" s="20"/>
      <c r="G58" s="1"/>
      <c r="H58" s="1"/>
      <c r="I58" s="1"/>
      <c r="J58" s="1"/>
      <c r="K58" s="1"/>
      <c r="L58" s="1"/>
      <c r="M58" s="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178"/>
    </row>
    <row r="59" spans="1:28" ht="27" customHeight="1" thickBot="1" x14ac:dyDescent="0.35">
      <c r="A59" s="162" t="s">
        <v>92</v>
      </c>
      <c r="B59" s="163"/>
      <c r="C59" s="163"/>
      <c r="D59" s="163"/>
      <c r="E59" s="164"/>
      <c r="F59" s="154">
        <f>IFERROR(ROUND(F28/$F$52*F62,2),)</f>
        <v>0</v>
      </c>
      <c r="G59" s="1"/>
      <c r="H59" s="1"/>
      <c r="I59" s="1"/>
      <c r="J59" s="1"/>
      <c r="K59" s="1"/>
      <c r="L59" s="1"/>
      <c r="M59" s="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178"/>
    </row>
    <row r="60" spans="1:28" ht="27" customHeight="1" thickBot="1" x14ac:dyDescent="0.35">
      <c r="A60" s="162" t="s">
        <v>93</v>
      </c>
      <c r="B60" s="163"/>
      <c r="C60" s="163"/>
      <c r="D60" s="163"/>
      <c r="E60" s="164"/>
      <c r="F60" s="154">
        <f>IFERROR(ROUND(F36/$F$52*F62,2),)</f>
        <v>0</v>
      </c>
      <c r="G60" s="1"/>
      <c r="H60" s="1"/>
      <c r="I60" s="1"/>
      <c r="J60" s="1"/>
      <c r="K60" s="1"/>
      <c r="L60" s="1"/>
      <c r="M60" s="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178"/>
    </row>
    <row r="61" spans="1:28" ht="27" customHeight="1" thickBot="1" x14ac:dyDescent="0.35">
      <c r="A61" s="162" t="s">
        <v>94</v>
      </c>
      <c r="B61" s="163"/>
      <c r="C61" s="163"/>
      <c r="D61" s="163"/>
      <c r="E61" s="164"/>
      <c r="F61" s="154">
        <f>IFERROR(ROUND(F44/$F$52*F62,2),)</f>
        <v>0</v>
      </c>
      <c r="G61" s="1"/>
      <c r="H61" s="1"/>
      <c r="I61" s="1"/>
      <c r="J61" s="1"/>
      <c r="K61" s="1"/>
      <c r="L61" s="1"/>
      <c r="M61" s="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178"/>
    </row>
    <row r="62" spans="1:28" ht="19.5" thickBot="1" x14ac:dyDescent="0.35">
      <c r="A62" s="162" t="s">
        <v>96</v>
      </c>
      <c r="B62" s="163"/>
      <c r="C62" s="163"/>
      <c r="D62" s="163"/>
      <c r="E62" s="164"/>
      <c r="F62" s="149">
        <f>F55+F57</f>
        <v>0</v>
      </c>
      <c r="P62" s="178"/>
      <c r="Q62" s="178"/>
      <c r="R62" s="178"/>
      <c r="S62" s="178"/>
      <c r="T62" s="178"/>
      <c r="U62" s="178"/>
      <c r="V62" s="178"/>
      <c r="W62" s="178"/>
      <c r="X62" s="178"/>
      <c r="Y62" s="178"/>
      <c r="Z62" s="178"/>
      <c r="AA62" s="178"/>
      <c r="AB62" s="178"/>
    </row>
    <row r="63" spans="1:28" ht="27" customHeight="1" thickBot="1" x14ac:dyDescent="0.35">
      <c r="G63" s="148"/>
      <c r="H63" s="14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  <c r="AA63" s="178"/>
      <c r="AB63" s="178"/>
    </row>
    <row r="64" spans="1:28" ht="27" customHeight="1" thickBot="1" x14ac:dyDescent="0.35">
      <c r="A64" s="162" t="s">
        <v>97</v>
      </c>
      <c r="B64" s="163"/>
      <c r="C64" s="163"/>
      <c r="D64" s="163"/>
      <c r="E64" s="164"/>
      <c r="F64" s="154">
        <f>IFERROR(ROUND(F28/$F$52*F67,2),)</f>
        <v>0</v>
      </c>
      <c r="G64" s="148"/>
      <c r="H64" s="14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  <c r="AA64" s="178"/>
      <c r="AB64" s="178"/>
    </row>
    <row r="65" spans="1:28" ht="27" customHeight="1" thickBot="1" x14ac:dyDescent="0.35">
      <c r="A65" s="162" t="s">
        <v>98</v>
      </c>
      <c r="B65" s="163"/>
      <c r="C65" s="163"/>
      <c r="D65" s="163"/>
      <c r="E65" s="164"/>
      <c r="F65" s="154">
        <f>IFERROR(ROUND(F36/$F$52*F67,2),)</f>
        <v>0</v>
      </c>
      <c r="G65" s="148"/>
      <c r="H65" s="14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  <c r="AA65" s="178"/>
      <c r="AB65" s="178"/>
    </row>
    <row r="66" spans="1:28" ht="27" customHeight="1" thickBot="1" x14ac:dyDescent="0.35">
      <c r="A66" s="162" t="s">
        <v>99</v>
      </c>
      <c r="B66" s="163"/>
      <c r="C66" s="163"/>
      <c r="D66" s="163"/>
      <c r="E66" s="164"/>
      <c r="F66" s="154">
        <f>IFERROR(ROUND(F44/$F$52*F67,2),)</f>
        <v>0</v>
      </c>
      <c r="G66" s="148"/>
      <c r="H66" s="148"/>
    </row>
    <row r="67" spans="1:28" ht="19.5" thickBot="1" x14ac:dyDescent="0.35">
      <c r="A67" s="162" t="s">
        <v>95</v>
      </c>
      <c r="B67" s="163"/>
      <c r="C67" s="163"/>
      <c r="D67" s="163"/>
      <c r="E67" s="164"/>
      <c r="F67" s="149">
        <f>ROUND(F62/9,2)</f>
        <v>0</v>
      </c>
    </row>
    <row r="68" spans="1:28" ht="27" customHeight="1" x14ac:dyDescent="0.3">
      <c r="G68" s="148"/>
    </row>
    <row r="69" spans="1:28" x14ac:dyDescent="0.3">
      <c r="A69" s="71"/>
      <c r="B69" s="71"/>
      <c r="C69" s="71"/>
      <c r="D69" s="71"/>
      <c r="E69" s="71"/>
      <c r="F69" s="71"/>
    </row>
    <row r="70" spans="1:28" s="71" customFormat="1" x14ac:dyDescent="0.3">
      <c r="G70" s="73"/>
    </row>
    <row r="71" spans="1:28" s="71" customFormat="1" x14ac:dyDescent="0.3">
      <c r="G71" s="73"/>
    </row>
    <row r="72" spans="1:28" s="71" customFormat="1" x14ac:dyDescent="0.3">
      <c r="G72" s="73"/>
    </row>
    <row r="73" spans="1:28" s="71" customFormat="1" x14ac:dyDescent="0.3">
      <c r="G73" s="73"/>
    </row>
    <row r="74" spans="1:28" s="71" customFormat="1" x14ac:dyDescent="0.3">
      <c r="A74" s="77"/>
      <c r="B74" s="68"/>
      <c r="C74" s="68"/>
      <c r="D74" s="1"/>
      <c r="E74" s="1"/>
      <c r="F74" s="73"/>
      <c r="G74" s="73"/>
    </row>
  </sheetData>
  <sheetProtection algorithmName="SHA-512" hashValue="BTBGupxE5qCFsYwYuwPIWakEOzvanOw1MIQVg8aaVf4zMV3yPwZCwycG4/PXfmkOyRHv+tMX680wdAaYLJIQZQ==" saltValue="/Frpw/EDGBB2foQgvuFSoA==" spinCount="100000" sheet="1" selectLockedCells="1"/>
  <mergeCells count="39">
    <mergeCell ref="A65:E65"/>
    <mergeCell ref="A66:E66"/>
    <mergeCell ref="A39:A40"/>
    <mergeCell ref="B39:C39"/>
    <mergeCell ref="D39:D40"/>
    <mergeCell ref="E39:E40"/>
    <mergeCell ref="X47:X48"/>
    <mergeCell ref="A23:A24"/>
    <mergeCell ref="B23:C23"/>
    <mergeCell ref="D23:D24"/>
    <mergeCell ref="E23:E24"/>
    <mergeCell ref="F23:F24"/>
    <mergeCell ref="F39:F40"/>
    <mergeCell ref="A31:A32"/>
    <mergeCell ref="B31:C31"/>
    <mergeCell ref="D31:D32"/>
    <mergeCell ref="E31:E32"/>
    <mergeCell ref="F31:F32"/>
    <mergeCell ref="A64:E64"/>
    <mergeCell ref="T47:T48"/>
    <mergeCell ref="W47:W48"/>
    <mergeCell ref="U47:U48"/>
    <mergeCell ref="V47:V48"/>
    <mergeCell ref="A4:H4"/>
    <mergeCell ref="P47:P48"/>
    <mergeCell ref="Q47:R47"/>
    <mergeCell ref="S47:S48"/>
    <mergeCell ref="A67:E67"/>
    <mergeCell ref="F47:F48"/>
    <mergeCell ref="A62:E62"/>
    <mergeCell ref="A55:E55"/>
    <mergeCell ref="A57:E57"/>
    <mergeCell ref="A47:A48"/>
    <mergeCell ref="B47:C47"/>
    <mergeCell ref="D47:D48"/>
    <mergeCell ref="E47:E48"/>
    <mergeCell ref="A59:E59"/>
    <mergeCell ref="A60:E60"/>
    <mergeCell ref="A61:E61"/>
  </mergeCells>
  <phoneticPr fontId="28" type="noConversion"/>
  <conditionalFormatting sqref="W53:X53 X55:X57">
    <cfRule type="cellIs" dxfId="0" priority="1" operator="notEqual">
      <formula>0</formula>
    </cfRule>
  </conditionalFormatting>
  <pageMargins left="0.15748031496062992" right="0.15748031496062992" top="0.78740157480314965" bottom="0.15748031496062992" header="0.74803149606299213" footer="0.15748031496062992"/>
  <pageSetup paperSize="9" scale="32" fitToWidth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ErrorMessage="1" xr:uid="{00000000-0002-0000-0000-000000000000}">
          <x14:formula1>
            <xm:f>формула!$G$25:$I$25</xm:f>
          </x14:formula1>
          <xm:sqref>A9</xm:sqref>
        </x14:dataValidation>
        <x14:dataValidation type="list" showErrorMessage="1" xr:uid="{00000000-0002-0000-0000-000001000000}">
          <x14:formula1>
            <xm:f>формула!$G$26:$J$26</xm:f>
          </x14:formula1>
          <xm:sqref>A12</xm:sqref>
        </x14:dataValidation>
        <x14:dataValidation type="list" showErrorMessage="1" xr:uid="{00000000-0002-0000-0000-000002000000}">
          <x14:formula1>
            <xm:f>формула!$G$27:$L$27</xm:f>
          </x14:formula1>
          <xm:sqref>A15</xm:sqref>
        </x14:dataValidation>
        <x14:dataValidation type="list" showInputMessage="1" showErrorMessage="1" xr:uid="{00000000-0002-0000-0000-000003000000}">
          <x14:formula1>
            <xm:f>формула!$G$28:$I$28</xm:f>
          </x14:formula1>
          <xm:sqref>A18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6FFFF"/>
  </sheetPr>
  <dimension ref="A1:O34"/>
  <sheetViews>
    <sheetView topLeftCell="A7" zoomScaleNormal="100" zoomScaleSheetLayoutView="25" workbookViewId="0">
      <selection activeCell="D27" sqref="D27"/>
    </sheetView>
  </sheetViews>
  <sheetFormatPr defaultColWidth="9.140625" defaultRowHeight="20.25" x14ac:dyDescent="0.3"/>
  <cols>
    <col min="1" max="1" width="29" style="82" customWidth="1"/>
    <col min="2" max="3" width="29" style="101" customWidth="1"/>
    <col min="4" max="5" width="29" style="78" customWidth="1"/>
    <col min="6" max="6" width="29" style="79" customWidth="1"/>
    <col min="7" max="7" width="17.28515625" style="79" customWidth="1"/>
    <col min="8" max="8" width="15.28515625" style="79" customWidth="1"/>
    <col min="9" max="9" width="15.28515625" style="80" customWidth="1"/>
    <col min="10" max="14" width="15.28515625" style="81" customWidth="1"/>
    <col min="15" max="16384" width="9.140625" style="78"/>
  </cols>
  <sheetData>
    <row r="1" spans="1:15" ht="21" customHeight="1" x14ac:dyDescent="0.35">
      <c r="A1" s="72" t="s">
        <v>39</v>
      </c>
      <c r="B1" s="79"/>
      <c r="C1" s="80"/>
      <c r="D1" s="81"/>
      <c r="E1" s="81"/>
      <c r="F1" s="81"/>
    </row>
    <row r="2" spans="1:15" ht="21" customHeight="1" thickBot="1" x14ac:dyDescent="0.35">
      <c r="B2" s="78"/>
      <c r="C2" s="78"/>
      <c r="F2" s="78"/>
    </row>
    <row r="3" spans="1:15" ht="64.5" customHeight="1" thickBot="1" x14ac:dyDescent="0.35">
      <c r="A3" s="74" t="s">
        <v>37</v>
      </c>
      <c r="B3" s="75" t="s">
        <v>16</v>
      </c>
      <c r="C3" s="75" t="s">
        <v>30</v>
      </c>
      <c r="D3" s="75" t="s">
        <v>5</v>
      </c>
      <c r="E3" s="75" t="s">
        <v>0</v>
      </c>
      <c r="F3" s="76" t="s">
        <v>4</v>
      </c>
      <c r="M3" s="78"/>
      <c r="N3" s="78"/>
    </row>
    <row r="4" spans="1:15" ht="21" customHeight="1" x14ac:dyDescent="0.3">
      <c r="A4" s="83" t="s">
        <v>1</v>
      </c>
      <c r="B4" s="124">
        <f>ROUND((IF(AND('Расчет объема финансирования'!$A$9="город",'Расчет объема финансирования'!$A$12="Без доплат"),формула!$B$5*'Расчет объема финансирования'!B49)+IF(AND('Расчет объема финансирования'!$A$9="город",'Расчет объема финансирования'!$A$12="экология"),формула!$B$12*'Расчет объема финансирования'!B49)+IF(AND('Расчет объема финансирования'!$A$9="город",'Расчет объема финансирования'!$A$12="радиация"),формула!$B$19*'Расчет объема финансирования'!B49)+IF(AND('Расчет объема финансирования'!$A$9="село",'Расчет объема финансирования'!$A$12="Без доплат"),формула!$M$5*'Расчет объема финансирования'!B49)+IF(AND('Расчет объема финансирования'!$A$9="село",'Расчет объема финансирования'!$A$12="экология"),формула!$M$12*'Расчет объема финансирования'!B49)+IF(AND('Расчет объема финансирования'!$A$9="село",'Расчет объема финансирования'!$A$12="радиация"),формула!$M$19*'Расчет объема финансирования'!B49)),2)</f>
        <v>0</v>
      </c>
      <c r="C4" s="124">
        <f>ROUND((IF(AND('Расчет объема финансирования'!$A$9="город",'Расчет объема финансирования'!$A$12="без доплат"),формула!$B$6*'Расчет объема финансирования'!C49)+IF(AND('Расчет объема финансирования'!$A$9="город",'Расчет объема финансирования'!$A$12="экология"),формула!$B$13*'Расчет объема финансирования'!C49)+IF(AND('Расчет объема финансирования'!$A$9="город",'Расчет объема финансирования'!$A$12="радиация"),формула!$B$20*'Расчет объема финансирования'!C49)+IF(AND('Расчет объема финансирования'!$A$9="село",'Расчет объема финансирования'!$A$12="без доплат"),формула!$M$6*'Расчет объема финансирования'!C49)+IF(AND('Расчет объема финансирования'!$A$9="село",'Расчет объема финансирования'!$A$12="экология"),формула!$M$13*'Расчет объема финансирования'!C49)+IF(AND('Расчет объема финансирования'!$A$9="село",'Расчет объема финансирования'!$A$12="радиация"),формула!$M$20*'Расчет объема финансирования'!C49)),2)</f>
        <v>0</v>
      </c>
      <c r="D4" s="124">
        <f>ROUND((IF(AND('Расчет объема финансирования'!$A$9="город",'Расчет объема финансирования'!$A$12="без доплат"),формула!$E$5*'Расчет объема финансирования'!D49)+IF(AND('Расчет объема финансирования'!$A$9="город",'Расчет объема финансирования'!$A$12="экология"),формула!$E$12*'Расчет объема финансирования'!D49)+IF(AND('Расчет объема финансирования'!$A$9="город",'Расчет объема финансирования'!$A$12="радиация"),формула!$E$19*'Расчет объема финансирования'!D49)+IF(AND('Расчет объема финансирования'!$A$9="село",'Расчет объема финансирования'!$A$12="без доплат"),формула!$P$5*'Расчет объема финансирования'!D49)+IF(AND('Расчет объема финансирования'!$A$9="село",'Расчет объема финансирования'!$A$12="экология"),формула!$P$12*'Расчет объема финансирования'!D49)+IF(AND('Расчет объема финансирования'!$A$9="село",'Расчет объема финансирования'!$A$12="радиация"),формула!$P$19*'Расчет объема финансирования'!D49)),2)</f>
        <v>0</v>
      </c>
      <c r="E4" s="124">
        <f>ROUND((IF(AND('Расчет объема финансирования'!$A$9="город",'Расчет объема финансирования'!$A$12="без доплат"),формула!$H$5*'Расчет объема финансирования'!E49)+IF(AND('Расчет объема финансирования'!$A$9="город",'Расчет объема финансирования'!$A$12="экология"),формула!$H$12*'Расчет объема финансирования'!E49)+IF(AND('Расчет объема финансирования'!$A$9="город",'Расчет объема финансирования'!$A$12="радиация"),формула!$H$19*'Расчет объема финансирования'!E49)+IF(AND('Расчет объема финансирования'!$A$9="село",'Расчет объема финансирования'!$A$12="без доплат"),формула!$S$5*'Расчет объема финансирования'!E49)+IF(AND('Расчет объема финансирования'!$A$9="село",'Расчет объема финансирования'!$A$12="экология"),формула!$S$12*'Расчет объема финансирования'!E49)+IF(AND('Расчет объема финансирования'!$A$9="село",'Расчет объема финансирования'!$A$12="радиация"),формула!$S$19*'Расчет объема финансирования'!E49)),2)</f>
        <v>0</v>
      </c>
      <c r="F4" s="84">
        <f>B4+C4+D4+E4</f>
        <v>0</v>
      </c>
      <c r="O4" s="81"/>
    </row>
    <row r="5" spans="1:15" ht="21" customHeight="1" x14ac:dyDescent="0.3">
      <c r="A5" s="85" t="s">
        <v>2</v>
      </c>
      <c r="B5" s="125">
        <f>ROUND((IF(AND('Расчет объема финансирования'!$A$9="город",'Расчет объема финансирования'!$A$12="Без доплат"),формула!$C$5*'Расчет объема финансирования'!B50)+IF(AND('Расчет объема финансирования'!$A$9="город",'Расчет объема финансирования'!$A$12="экология"),формула!$C$12*'Расчет объема финансирования'!B50)+IF(AND('Расчет объема финансирования'!$A$9="город",'Расчет объема финансирования'!$A$12="радиация"),формула!$C$19*'Расчет объема финансирования'!B50)+IF(AND('Расчет объема финансирования'!$A$9="село",'Расчет объема финансирования'!$A$12="Без доплат"),формула!$N$5*'Расчет объема финансирования'!B50)+IF(AND('Расчет объема финансирования'!$A$9="село",'Расчет объема финансирования'!$A$12="экология"),формула!$N$12*'Расчет объема финансирования'!B50)+IF(AND('Расчет объема финансирования'!$A$9="село",'Расчет объема финансирования'!$A$12="радиация"),формула!$N$19*'Расчет объема финансирования'!B50)),2)</f>
        <v>0</v>
      </c>
      <c r="C5" s="125">
        <f>ROUND((IF(AND('Расчет объема финансирования'!$A$9="город",'Расчет объема финансирования'!$A$12="без доплат"),формула!$C$6*'Расчет объема финансирования'!C50)+IF(AND('Расчет объема финансирования'!$A$9="город",'Расчет объема финансирования'!$A$12="экология"),формула!$C$13*'Расчет объема финансирования'!C50)+IF(AND('Расчет объема финансирования'!$A$9="город",'Расчет объема финансирования'!$A$12="радиация"),формула!$C$20*'Расчет объема финансирования'!C50)+IF(AND('Расчет объема финансирования'!$A$9="село",'Расчет объема финансирования'!$A$12="без доплат"),формула!$N$6*'Расчет объема финансирования'!C50)+IF(AND('Расчет объема финансирования'!$A$9="село",'Расчет объема финансирования'!$A$12="экология"),формула!$N$13*'Расчет объема финансирования'!C50)+IF(AND('Расчет объема финансирования'!$A$9="село",'Расчет объема финансирования'!$A$12="радиация"),формула!$N$20*'Расчет объема финансирования'!C50)),2)</f>
        <v>0</v>
      </c>
      <c r="D5" s="125">
        <f>ROUND((IF(AND('Расчет объема финансирования'!$A$9="город",'Расчет объема финансирования'!$A$12="без доплат"),формула!$F$5*'Расчет объема финансирования'!D50)+IF(AND('Расчет объема финансирования'!$A$9="город",'Расчет объема финансирования'!$A$12="экология"),формула!$F$12*'Расчет объема финансирования'!D50)+IF(AND('Расчет объема финансирования'!$A$9="город",'Расчет объема финансирования'!$A$12="радиация"),формула!$F$19*'Расчет объема финансирования'!D50)+IF(AND('Расчет объема финансирования'!$A$9="село",'Расчет объема финансирования'!$A$12="без доплат"),формула!$Q$5*'Расчет объема финансирования'!D50)+IF(AND('Расчет объема финансирования'!$A$9="село",'Расчет объема финансирования'!$A$12="экология"),формула!$Q$12*'Расчет объема финансирования'!D50)+IF(AND('Расчет объема финансирования'!$A$9="село",'Расчет объема финансирования'!$A$12="радиация"),формула!$Q$19*'Расчет объема финансирования'!D50)),2)</f>
        <v>0</v>
      </c>
      <c r="E5" s="125">
        <f>ROUND((IF(AND('Расчет объема финансирования'!$A$9="город",'Расчет объема финансирования'!$A$12="без доплат"),формула!$I$5*'Расчет объема финансирования'!E50)+IF(AND('Расчет объема финансирования'!$A$9="город",'Расчет объема финансирования'!$A$12="экология"),формула!$I$12*'Расчет объема финансирования'!E50)+IF(AND('Расчет объема финансирования'!$A$9="город",'Расчет объема финансирования'!$A$12="радиация"),формула!$I$19*'Расчет объема финансирования'!E50)+IF(AND('Расчет объема финансирования'!$A$9="село",'Расчет объема финансирования'!$A$12="без доплат"),формула!$T$5*'Расчет объема финансирования'!E50)+IF(AND('Расчет объема финансирования'!$A$9="село",'Расчет объема финансирования'!$A$12="экология"),формула!$T$12*'Расчет объема финансирования'!E50)+IF(AND('Расчет объема финансирования'!$A$9="село",'Расчет объема финансирования'!$A$12="радиация"),формула!$T$19*'Расчет объема финансирования'!E50)),2)</f>
        <v>0</v>
      </c>
      <c r="F5" s="86">
        <f>B5+C5+D5+E5</f>
        <v>0</v>
      </c>
      <c r="O5" s="81"/>
    </row>
    <row r="6" spans="1:15" ht="21" customHeight="1" thickBot="1" x14ac:dyDescent="0.35">
      <c r="A6" s="87" t="s">
        <v>3</v>
      </c>
      <c r="B6" s="88">
        <f>ROUND((IF(AND('Расчет объема финансирования'!$A$9="город",'Расчет объема финансирования'!$A$12="без доплат"),формула!$D$5*'Расчет объема финансирования'!B51)+IF(AND('Расчет объема финансирования'!$A$9="город",'Расчет объема финансирования'!$A$12="экология"),формула!$D$12*'Расчет объема финансирования'!B51)+IF(AND('Расчет объема финансирования'!$A$9="город",'Расчет объема финансирования'!$A$12="радиация"),формула!$D$19*'Расчет объема финансирования'!B51)+IF(AND('Расчет объема финансирования'!$A$9="село",'Расчет объема финансирования'!$A$12="без доплат"),формула!$O$5*'Расчет объема финансирования'!B51)+IF(AND('Расчет объема финансирования'!$A$9="село",'Расчет объема финансирования'!$A$12="экология"),формула!$O$12*'Расчет объема финансирования'!B51)+IF(AND('Расчет объема финансирования'!$A$9="село",'Расчет объема финансирования'!$A$12="радиация"),формула!$O$19*'Расчет объема финансирования'!B51)),2)</f>
        <v>0</v>
      </c>
      <c r="C6" s="88">
        <f>ROUND((IF(AND('Расчет объема финансирования'!$A$9="город",'Расчет объема финансирования'!$A$12="без доплат"),формула!$D$6*'Расчет объема финансирования'!C51)+IF(AND('Расчет объема финансирования'!$A$9="город",'Расчет объема финансирования'!$A$12="экология"),формула!$D$13*'Расчет объема финансирования'!C51)+IF(AND('Расчет объема финансирования'!$A$9="город",'Расчет объема финансирования'!$A$12="радиация"),формула!$D$20*'Расчет объема финансирования'!C51)+IF(AND('Расчет объема финансирования'!$A$9="село",'Расчет объема финансирования'!$A$12="без доплат"),формула!$O$6*'Расчет объема финансирования'!C51)+IF(AND('Расчет объема финансирования'!$A$9="село",'Расчет объема финансирования'!$A$12="экология"),формула!$O$13*'Расчет объема финансирования'!C51)+IF(AND('Расчет объема финансирования'!$A$9="село",'Расчет объема финансирования'!$A$12="радиация"),формула!$O$20*'Расчет объема финансирования'!C51)),2)</f>
        <v>0</v>
      </c>
      <c r="D6" s="88">
        <f>ROUND((IF(AND('Расчет объема финансирования'!$A$9="город",'Расчет объема финансирования'!$A$12="без доплат"),формула!$G$5*'Расчет объема финансирования'!D51)+IF(AND('Расчет объема финансирования'!$A$9="город",'Расчет объема финансирования'!$A$12="экология"),формула!$G$12*'Расчет объема финансирования'!D51)+IF(AND('Расчет объема финансирования'!$A$9="город",'Расчет объема финансирования'!$A$12="радиация"),формула!$G$19*'Расчет объема финансирования'!D51)+IF(AND('Расчет объема финансирования'!$A$9="село",'Расчет объема финансирования'!$A$12="без доплат"),формула!$R$5*'Расчет объема финансирования'!D51)+IF(AND('Расчет объема финансирования'!$A$9="село",'Расчет объема финансирования'!$A$12="экология"),формула!$R$12*'Расчет объема финансирования'!D51)+IF(AND('Расчет объема финансирования'!$A$9="село",'Расчет объема финансирования'!$A$12="радиация"),формула!$R$19*'Расчет объема финансирования'!D51)),2)</f>
        <v>0</v>
      </c>
      <c r="E6" s="88">
        <f>ROUND((IF(AND('Расчет объема финансирования'!$A$9="город",'Расчет объема финансирования'!$A$12="без доплат"),формула!$J$5*'Расчет объема финансирования'!E51)+IF(AND('Расчет объема финансирования'!$A$9="город",'Расчет объема финансирования'!$A$12="экология"),формула!$J$12*'Расчет объема финансирования'!E51)+IF(AND('Расчет объема финансирования'!$A$9="город",'Расчет объема финансирования'!$A$12="радиация"),формула!$J$19*'Расчет объема финансирования'!E51)+IF(AND('Расчет объема финансирования'!$A$9="село",'Расчет объема финансирования'!$A$12="без доплат"),формула!$U$5*'Расчет объема финансирования'!E51)+IF(AND('Расчет объема финансирования'!$A$9="село",'Расчет объема финансирования'!$A$12="экология"),формула!$U$12*'Расчет объема финансирования'!E51)+IF(AND('Расчет объема финансирования'!$A$9="село",'Расчет объема финансирования'!$A$12="радиация"),формула!$U$19*'Расчет объема финансирования'!E51)),2)</f>
        <v>0</v>
      </c>
      <c r="F6" s="89">
        <f>B6+C6+D6+E6</f>
        <v>0</v>
      </c>
      <c r="G6" s="78"/>
      <c r="O6" s="81"/>
    </row>
    <row r="7" spans="1:15" ht="21" customHeight="1" thickBot="1" x14ac:dyDescent="0.35">
      <c r="A7" s="90" t="s">
        <v>40</v>
      </c>
      <c r="B7" s="91"/>
      <c r="C7" s="92"/>
      <c r="D7" s="93"/>
      <c r="E7" s="94"/>
      <c r="F7" s="95">
        <f>F4+F5+F6</f>
        <v>0</v>
      </c>
      <c r="G7" s="78"/>
      <c r="M7" s="78"/>
      <c r="N7" s="78"/>
    </row>
    <row r="8" spans="1:15" x14ac:dyDescent="0.3">
      <c r="A8" s="78"/>
      <c r="B8" s="78"/>
      <c r="C8" s="78"/>
      <c r="F8" s="78"/>
      <c r="G8" s="78"/>
      <c r="H8" s="78"/>
      <c r="I8" s="78"/>
      <c r="J8" s="78"/>
      <c r="K8" s="78"/>
      <c r="O8" s="81"/>
    </row>
    <row r="9" spans="1:15" ht="25.5" x14ac:dyDescent="0.35">
      <c r="A9" s="72" t="s">
        <v>48</v>
      </c>
      <c r="B9" s="78"/>
      <c r="C9" s="78"/>
      <c r="F9" s="78"/>
      <c r="G9" s="78"/>
      <c r="H9" s="78"/>
      <c r="I9" s="78"/>
      <c r="J9" s="78"/>
      <c r="K9" s="78"/>
      <c r="O9" s="81"/>
    </row>
    <row r="10" spans="1:15" ht="21" thickBot="1" x14ac:dyDescent="0.35">
      <c r="A10" s="96"/>
      <c r="B10" s="78"/>
      <c r="C10" s="78"/>
      <c r="F10" s="78"/>
      <c r="G10" s="78"/>
      <c r="H10" s="78"/>
      <c r="I10" s="78"/>
      <c r="J10" s="78"/>
      <c r="K10" s="78"/>
      <c r="O10" s="81"/>
    </row>
    <row r="11" spans="1:15" x14ac:dyDescent="0.3">
      <c r="A11" s="97" t="s">
        <v>49</v>
      </c>
      <c r="B11" s="98" t="s">
        <v>50</v>
      </c>
      <c r="C11" s="99" t="s">
        <v>51</v>
      </c>
      <c r="F11" s="78"/>
      <c r="H11" s="78"/>
      <c r="I11" s="78"/>
      <c r="J11" s="78"/>
      <c r="L11" s="78"/>
      <c r="M11" s="78"/>
      <c r="N11" s="78"/>
    </row>
    <row r="12" spans="1:15" ht="23.25" thickBot="1" x14ac:dyDescent="0.35">
      <c r="A12" s="100">
        <f>'Расчет объема финансирования'!A15</f>
        <v>0</v>
      </c>
      <c r="B12" s="122">
        <f>IF(A12="1 группа",формула!C24,IF(A12="2 группа",формула!C25,IF(A12="3 группа",формула!C26,IF(A12="4 группа",формула!C27,IF(A12="5 группа",формула!C28,)))))</f>
        <v>0</v>
      </c>
      <c r="C12" s="123">
        <f>ROUND(B12*('Расчет объема финансирования'!F52-'Расчет объема финансирования'!$E$49-'Расчет объема финансирования'!$E$50-'Расчет объема финансирования'!$E$51),2)</f>
        <v>0</v>
      </c>
      <c r="F12" s="78"/>
      <c r="H12" s="78"/>
      <c r="I12" s="78"/>
      <c r="J12" s="78"/>
      <c r="O12" s="81"/>
    </row>
    <row r="13" spans="1:15" x14ac:dyDescent="0.3">
      <c r="A13" s="78"/>
      <c r="B13" s="78"/>
      <c r="C13" s="78"/>
      <c r="F13" s="78"/>
      <c r="G13" s="78"/>
      <c r="H13" s="78"/>
      <c r="I13" s="78"/>
      <c r="J13" s="78"/>
      <c r="K13" s="78"/>
      <c r="O13" s="81"/>
    </row>
    <row r="14" spans="1:15" ht="25.5" x14ac:dyDescent="0.35">
      <c r="A14" s="72" t="s">
        <v>53</v>
      </c>
    </row>
    <row r="16" spans="1:15" ht="60.75" x14ac:dyDescent="0.3">
      <c r="A16" s="102" t="s">
        <v>41</v>
      </c>
      <c r="B16" s="102" t="s">
        <v>42</v>
      </c>
      <c r="C16" s="102" t="s">
        <v>22</v>
      </c>
    </row>
    <row r="17" spans="1:12" ht="23.25" thickBot="1" x14ac:dyDescent="0.35">
      <c r="A17" s="88">
        <f>'Расчет объема финансирования'!F52</f>
        <v>0</v>
      </c>
      <c r="B17" s="88">
        <f>формула!B30*6</f>
        <v>28158</v>
      </c>
      <c r="C17" s="103">
        <f>ROUND(A17*B17,2)</f>
        <v>0</v>
      </c>
    </row>
    <row r="19" spans="1:12" ht="25.5" x14ac:dyDescent="0.35">
      <c r="A19" s="72" t="s">
        <v>71</v>
      </c>
    </row>
    <row r="21" spans="1:12" ht="60.75" x14ac:dyDescent="0.3">
      <c r="A21" s="102" t="s">
        <v>77</v>
      </c>
      <c r="B21" s="102" t="s">
        <v>22</v>
      </c>
      <c r="C21" s="102" t="s">
        <v>43</v>
      </c>
    </row>
    <row r="22" spans="1:12" ht="23.25" thickBot="1" x14ac:dyDescent="0.35">
      <c r="A22" s="88">
        <f>F7+C12</f>
        <v>0</v>
      </c>
      <c r="B22" s="88">
        <f>C17</f>
        <v>0</v>
      </c>
      <c r="C22" s="103">
        <f>A22+B22</f>
        <v>0</v>
      </c>
    </row>
    <row r="24" spans="1:12" ht="25.5" x14ac:dyDescent="0.35">
      <c r="A24" s="72" t="s">
        <v>65</v>
      </c>
    </row>
    <row r="25" spans="1:12" ht="21" thickBot="1" x14ac:dyDescent="0.35"/>
    <row r="26" spans="1:12" ht="60.75" x14ac:dyDescent="0.3">
      <c r="A26" s="127" t="s">
        <v>56</v>
      </c>
      <c r="B26" s="128" t="s">
        <v>50</v>
      </c>
      <c r="C26" s="128" t="s">
        <v>64</v>
      </c>
      <c r="D26" s="129" t="s">
        <v>43</v>
      </c>
    </row>
    <row r="27" spans="1:12" ht="23.25" thickBot="1" x14ac:dyDescent="0.35">
      <c r="A27" s="130">
        <f>'Расчет объема финансирования'!A18</f>
        <v>0</v>
      </c>
      <c r="B27" s="88">
        <f>IF($A$27="строительство",формула!B32,0)+IF($A$27="реконструкция",формула!B33,0)</f>
        <v>0</v>
      </c>
      <c r="C27" s="88">
        <f>IF('Расчет объема финансирования'!$F$6&lt;='Расчет объема финансирования'!F52,'Расчет объема финансирования'!$F$6,0)+IF('Расчет объема финансирования'!F6&gt;'Расчет объема финансирования'!F52,'Расчет объема финансирования'!F52,0)</f>
        <v>0</v>
      </c>
      <c r="D27" s="131">
        <f>B27*C27</f>
        <v>0</v>
      </c>
    </row>
    <row r="30" spans="1:12" x14ac:dyDescent="0.3">
      <c r="J30" s="78"/>
      <c r="K30" s="78"/>
      <c r="L30" s="78"/>
    </row>
    <row r="31" spans="1:12" x14ac:dyDescent="0.3">
      <c r="J31" s="78"/>
      <c r="K31" s="78"/>
      <c r="L31" s="78"/>
    </row>
    <row r="32" spans="1:12" x14ac:dyDescent="0.3">
      <c r="J32" s="78"/>
      <c r="K32" s="78"/>
      <c r="L32" s="78"/>
    </row>
    <row r="33" spans="10:12" x14ac:dyDescent="0.3">
      <c r="J33" s="78"/>
      <c r="K33" s="78"/>
      <c r="L33" s="78"/>
    </row>
    <row r="34" spans="10:12" x14ac:dyDescent="0.3">
      <c r="J34" s="78"/>
      <c r="K34" s="78"/>
      <c r="L34" s="78"/>
    </row>
  </sheetData>
  <sheetProtection algorithmName="SHA-512" hashValue="DyBflVT9XEG9oUZ8gXfiP3KewN8zrE9B8zlPu3NcFc9fKgm2GUuNTAWs/xfJ2+CHY5cdYAOhMqECa2yYBPj5JQ==" saltValue="SDVoGFAVcq/3sFyJR61KzQ==" spinCount="100000" sheet="1" formatCells="0" formatColumns="0" formatRows="0" insertColumns="0" insertRows="0" insertHyperlinks="0" deleteColumns="0" deleteRows="0" sort="0" autoFilter="0" pivotTables="0"/>
  <pageMargins left="0.15748031496062992" right="0.15748031496062992" top="0.78740157480314965" bottom="0.15748031496062992" header="0.74803149606299213" footer="0.15748031496062992"/>
  <pageSetup paperSize="9" scale="3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BFF4B"/>
    <pageSetUpPr fitToPage="1"/>
  </sheetPr>
  <dimension ref="A1:Y45"/>
  <sheetViews>
    <sheetView zoomScale="60" zoomScaleNormal="60" workbookViewId="0">
      <selection activeCell="G39" sqref="G39"/>
    </sheetView>
  </sheetViews>
  <sheetFormatPr defaultColWidth="9.140625" defaultRowHeight="18.75" x14ac:dyDescent="0.3"/>
  <cols>
    <col min="1" max="1" width="20.7109375" style="1" customWidth="1"/>
    <col min="2" max="3" width="15.7109375" style="2" customWidth="1"/>
    <col min="4" max="10" width="15.7109375" style="1" customWidth="1"/>
    <col min="11" max="11" width="20.7109375" style="1" customWidth="1"/>
    <col min="12" max="12" width="21.5703125" style="1" bestFit="1" customWidth="1"/>
    <col min="13" max="20" width="15.7109375" style="1" customWidth="1"/>
    <col min="21" max="21" width="20.7109375" style="1" customWidth="1"/>
    <col min="22" max="30" width="15.7109375" style="1" customWidth="1"/>
    <col min="31" max="34" width="15.28515625" style="1" customWidth="1"/>
    <col min="35" max="16384" width="9.140625" style="1"/>
  </cols>
  <sheetData>
    <row r="1" spans="1:21" ht="24" customHeight="1" x14ac:dyDescent="0.3">
      <c r="A1" s="62"/>
      <c r="B1" s="63"/>
      <c r="C1" s="63"/>
      <c r="D1" s="63"/>
      <c r="E1" s="63" t="s">
        <v>26</v>
      </c>
      <c r="F1" s="64"/>
      <c r="G1" s="63"/>
      <c r="H1" s="63"/>
      <c r="I1" s="63"/>
      <c r="J1" s="65"/>
      <c r="L1" s="62"/>
      <c r="M1" s="63"/>
      <c r="N1" s="63"/>
      <c r="O1" s="63"/>
      <c r="P1" s="63" t="s">
        <v>26</v>
      </c>
      <c r="Q1" s="64"/>
      <c r="R1" s="63"/>
      <c r="S1" s="63"/>
      <c r="T1" s="63"/>
      <c r="U1" s="65"/>
    </row>
    <row r="2" spans="1:21" ht="19.5" customHeight="1" x14ac:dyDescent="0.3">
      <c r="A2" s="55"/>
      <c r="B2" s="46"/>
      <c r="C2" s="43" t="s">
        <v>14</v>
      </c>
      <c r="D2" s="43"/>
      <c r="E2" s="47"/>
      <c r="F2" s="44" t="s">
        <v>7</v>
      </c>
      <c r="G2" s="44"/>
      <c r="H2" s="48"/>
      <c r="I2" s="45" t="s">
        <v>15</v>
      </c>
      <c r="J2" s="56"/>
      <c r="L2" s="55"/>
      <c r="M2" s="46"/>
      <c r="N2" s="43" t="s">
        <v>14</v>
      </c>
      <c r="O2" s="43"/>
      <c r="P2" s="47"/>
      <c r="Q2" s="44" t="s">
        <v>7</v>
      </c>
      <c r="R2" s="44"/>
      <c r="S2" s="48"/>
      <c r="T2" s="45" t="s">
        <v>15</v>
      </c>
      <c r="U2" s="56"/>
    </row>
    <row r="3" spans="1:21" x14ac:dyDescent="0.3">
      <c r="A3" s="3"/>
      <c r="B3" s="26"/>
      <c r="C3" s="43" t="s">
        <v>8</v>
      </c>
      <c r="D3" s="40"/>
      <c r="E3" s="27"/>
      <c r="F3" s="44" t="s">
        <v>8</v>
      </c>
      <c r="G3" s="41"/>
      <c r="H3" s="28"/>
      <c r="I3" s="45" t="s">
        <v>8</v>
      </c>
      <c r="J3" s="29"/>
      <c r="L3" s="3"/>
      <c r="M3" s="46"/>
      <c r="N3" s="46" t="s">
        <v>9</v>
      </c>
      <c r="O3" s="49"/>
      <c r="P3" s="47"/>
      <c r="Q3" s="44" t="s">
        <v>9</v>
      </c>
      <c r="R3" s="50"/>
      <c r="S3" s="48"/>
      <c r="T3" s="45" t="s">
        <v>9</v>
      </c>
      <c r="U3" s="56"/>
    </row>
    <row r="4" spans="1:21" ht="41.25" customHeight="1" x14ac:dyDescent="0.3">
      <c r="A4" s="57" t="s">
        <v>10</v>
      </c>
      <c r="B4" s="30" t="s">
        <v>13</v>
      </c>
      <c r="C4" s="30" t="s">
        <v>11</v>
      </c>
      <c r="D4" s="30" t="s">
        <v>12</v>
      </c>
      <c r="E4" s="31" t="s">
        <v>13</v>
      </c>
      <c r="F4" s="31" t="s">
        <v>11</v>
      </c>
      <c r="G4" s="31" t="s">
        <v>12</v>
      </c>
      <c r="H4" s="32" t="s">
        <v>13</v>
      </c>
      <c r="I4" s="32" t="s">
        <v>11</v>
      </c>
      <c r="J4" s="33" t="s">
        <v>12</v>
      </c>
      <c r="L4" s="57" t="s">
        <v>10</v>
      </c>
      <c r="M4" s="30" t="s">
        <v>13</v>
      </c>
      <c r="N4" s="30" t="s">
        <v>11</v>
      </c>
      <c r="O4" s="30" t="s">
        <v>12</v>
      </c>
      <c r="P4" s="31" t="s">
        <v>13</v>
      </c>
      <c r="Q4" s="31" t="s">
        <v>11</v>
      </c>
      <c r="R4" s="31" t="s">
        <v>12</v>
      </c>
      <c r="S4" s="32" t="s">
        <v>13</v>
      </c>
      <c r="T4" s="32" t="s">
        <v>11</v>
      </c>
      <c r="U4" s="33" t="s">
        <v>12</v>
      </c>
    </row>
    <row r="5" spans="1:21" ht="20.25" x14ac:dyDescent="0.3">
      <c r="A5" s="58" t="s">
        <v>25</v>
      </c>
      <c r="B5" s="34">
        <v>418995</v>
      </c>
      <c r="C5" s="34">
        <v>578686</v>
      </c>
      <c r="D5" s="34">
        <v>694743</v>
      </c>
      <c r="E5" s="35">
        <v>805406</v>
      </c>
      <c r="F5" s="35">
        <v>964794</v>
      </c>
      <c r="G5" s="35">
        <v>1023588</v>
      </c>
      <c r="H5" s="36">
        <v>2118933</v>
      </c>
      <c r="I5" s="36">
        <v>2629711</v>
      </c>
      <c r="J5" s="37">
        <v>3140028</v>
      </c>
      <c r="L5" s="58" t="s">
        <v>25</v>
      </c>
      <c r="M5" s="34">
        <v>549834</v>
      </c>
      <c r="N5" s="34">
        <v>777693</v>
      </c>
      <c r="O5" s="34">
        <v>943118</v>
      </c>
      <c r="P5" s="35">
        <v>932435</v>
      </c>
      <c r="Q5" s="35">
        <v>1120899</v>
      </c>
      <c r="R5" s="35">
        <v>1190419</v>
      </c>
      <c r="S5" s="36">
        <v>2491308</v>
      </c>
      <c r="T5" s="36">
        <v>3095262</v>
      </c>
      <c r="U5" s="37">
        <v>3698673</v>
      </c>
    </row>
    <row r="6" spans="1:21" ht="20.25" x14ac:dyDescent="0.3">
      <c r="A6" s="58" t="s">
        <v>29</v>
      </c>
      <c r="B6" s="34">
        <v>734563</v>
      </c>
      <c r="C6" s="34">
        <v>1053945</v>
      </c>
      <c r="D6" s="34">
        <v>1286059</v>
      </c>
      <c r="E6" s="35"/>
      <c r="F6" s="35"/>
      <c r="G6" s="35"/>
      <c r="H6" s="36"/>
      <c r="I6" s="36"/>
      <c r="J6" s="37"/>
      <c r="L6" s="58" t="s">
        <v>29</v>
      </c>
      <c r="M6" s="34">
        <v>996241</v>
      </c>
      <c r="N6" s="34">
        <v>1451959</v>
      </c>
      <c r="O6" s="34">
        <v>1782809</v>
      </c>
      <c r="P6" s="35"/>
      <c r="Q6" s="35"/>
      <c r="R6" s="35"/>
      <c r="S6" s="36"/>
      <c r="T6" s="36"/>
      <c r="U6" s="37"/>
    </row>
    <row r="7" spans="1:21" ht="19.5" thickBot="1" x14ac:dyDescent="0.35"/>
    <row r="8" spans="1:21" ht="23.25" x14ac:dyDescent="0.3">
      <c r="A8" s="59"/>
      <c r="B8" s="42"/>
      <c r="C8" s="42"/>
      <c r="D8" s="42"/>
      <c r="E8" s="42"/>
      <c r="F8" s="42" t="s">
        <v>27</v>
      </c>
      <c r="G8" s="42"/>
      <c r="H8" s="42"/>
      <c r="I8" s="42"/>
      <c r="J8" s="51"/>
      <c r="L8" s="59"/>
      <c r="M8" s="42"/>
      <c r="N8" s="42"/>
      <c r="O8" s="42"/>
      <c r="P8" s="42"/>
      <c r="Q8" s="42" t="s">
        <v>27</v>
      </c>
      <c r="R8" s="42"/>
      <c r="S8" s="42"/>
      <c r="T8" s="42"/>
      <c r="U8" s="51"/>
    </row>
    <row r="9" spans="1:21" x14ac:dyDescent="0.3">
      <c r="A9" s="60"/>
      <c r="B9" s="46"/>
      <c r="C9" s="43" t="s">
        <v>14</v>
      </c>
      <c r="D9" s="43"/>
      <c r="E9" s="47"/>
      <c r="F9" s="44" t="s">
        <v>7</v>
      </c>
      <c r="G9" s="44"/>
      <c r="H9" s="48"/>
      <c r="I9" s="45" t="s">
        <v>15</v>
      </c>
      <c r="J9" s="56"/>
      <c r="L9" s="60"/>
      <c r="M9" s="46"/>
      <c r="N9" s="43" t="s">
        <v>14</v>
      </c>
      <c r="O9" s="43"/>
      <c r="P9" s="47"/>
      <c r="Q9" s="44" t="s">
        <v>7</v>
      </c>
      <c r="R9" s="44"/>
      <c r="S9" s="48"/>
      <c r="T9" s="45" t="s">
        <v>15</v>
      </c>
      <c r="U9" s="56"/>
    </row>
    <row r="10" spans="1:21" x14ac:dyDescent="0.3">
      <c r="A10" s="38"/>
      <c r="B10" s="26"/>
      <c r="C10" s="43" t="s">
        <v>8</v>
      </c>
      <c r="D10" s="40"/>
      <c r="E10" s="27"/>
      <c r="F10" s="44" t="s">
        <v>8</v>
      </c>
      <c r="G10" s="41"/>
      <c r="H10" s="28"/>
      <c r="I10" s="45" t="s">
        <v>8</v>
      </c>
      <c r="J10" s="29"/>
      <c r="L10" s="38"/>
      <c r="M10" s="46"/>
      <c r="N10" s="46" t="s">
        <v>9</v>
      </c>
      <c r="O10" s="49"/>
      <c r="P10" s="47"/>
      <c r="Q10" s="44" t="s">
        <v>9</v>
      </c>
      <c r="R10" s="50"/>
      <c r="S10" s="48"/>
      <c r="T10" s="45" t="s">
        <v>9</v>
      </c>
      <c r="U10" s="56"/>
    </row>
    <row r="11" spans="1:21" ht="18.75" customHeight="1" x14ac:dyDescent="0.3">
      <c r="A11" s="39" t="s">
        <v>10</v>
      </c>
      <c r="B11" s="30" t="s">
        <v>13</v>
      </c>
      <c r="C11" s="30" t="s">
        <v>11</v>
      </c>
      <c r="D11" s="30" t="s">
        <v>12</v>
      </c>
      <c r="E11" s="31" t="s">
        <v>13</v>
      </c>
      <c r="F11" s="31" t="s">
        <v>11</v>
      </c>
      <c r="G11" s="31" t="s">
        <v>12</v>
      </c>
      <c r="H11" s="32" t="s">
        <v>13</v>
      </c>
      <c r="I11" s="32" t="s">
        <v>11</v>
      </c>
      <c r="J11" s="33" t="s">
        <v>12</v>
      </c>
      <c r="L11" s="39" t="s">
        <v>10</v>
      </c>
      <c r="M11" s="30" t="s">
        <v>13</v>
      </c>
      <c r="N11" s="30" t="s">
        <v>11</v>
      </c>
      <c r="O11" s="30" t="s">
        <v>12</v>
      </c>
      <c r="P11" s="31" t="s">
        <v>13</v>
      </c>
      <c r="Q11" s="31" t="s">
        <v>11</v>
      </c>
      <c r="R11" s="31" t="s">
        <v>12</v>
      </c>
      <c r="S11" s="32" t="s">
        <v>13</v>
      </c>
      <c r="T11" s="32" t="s">
        <v>11</v>
      </c>
      <c r="U11" s="33" t="s">
        <v>12</v>
      </c>
    </row>
    <row r="12" spans="1:21" ht="20.25" x14ac:dyDescent="0.3">
      <c r="A12" s="58" t="s">
        <v>25</v>
      </c>
      <c r="B12" s="34">
        <v>527525</v>
      </c>
      <c r="C12" s="34">
        <v>731448</v>
      </c>
      <c r="D12" s="34">
        <v>879651</v>
      </c>
      <c r="E12" s="35">
        <v>1016977</v>
      </c>
      <c r="F12" s="35">
        <v>1219601</v>
      </c>
      <c r="G12" s="35">
        <v>1294343</v>
      </c>
      <c r="H12" s="36">
        <v>2695324</v>
      </c>
      <c r="I12" s="36">
        <v>3344653</v>
      </c>
      <c r="J12" s="37">
        <v>3993398</v>
      </c>
      <c r="L12" s="58" t="s">
        <v>25</v>
      </c>
      <c r="M12" s="34">
        <v>675434</v>
      </c>
      <c r="N12" s="34">
        <v>956496</v>
      </c>
      <c r="O12" s="34">
        <v>1160545</v>
      </c>
      <c r="P12" s="35">
        <v>1144007</v>
      </c>
      <c r="Q12" s="35">
        <v>1375706</v>
      </c>
      <c r="R12" s="35">
        <v>1461174</v>
      </c>
      <c r="S12" s="36">
        <v>3067699</v>
      </c>
      <c r="T12" s="36">
        <v>3810204</v>
      </c>
      <c r="U12" s="37">
        <v>4552043</v>
      </c>
    </row>
    <row r="13" spans="1:21" ht="20.25" x14ac:dyDescent="0.3">
      <c r="A13" s="58" t="s">
        <v>29</v>
      </c>
      <c r="B13" s="34">
        <v>928940</v>
      </c>
      <c r="C13" s="34">
        <v>1336786</v>
      </c>
      <c r="D13" s="34">
        <v>1633192</v>
      </c>
      <c r="E13" s="35"/>
      <c r="F13" s="35"/>
      <c r="G13" s="35"/>
      <c r="H13" s="36"/>
      <c r="I13" s="36"/>
      <c r="J13" s="37"/>
      <c r="L13" s="58" t="s">
        <v>29</v>
      </c>
      <c r="M13" s="34">
        <v>1224758</v>
      </c>
      <c r="N13" s="34">
        <v>1786882</v>
      </c>
      <c r="O13" s="34">
        <v>2194980</v>
      </c>
      <c r="P13" s="35"/>
      <c r="Q13" s="35"/>
      <c r="R13" s="35"/>
      <c r="S13" s="36"/>
      <c r="T13" s="36"/>
      <c r="U13" s="37"/>
    </row>
    <row r="14" spans="1:21" ht="19.5" thickBot="1" x14ac:dyDescent="0.35">
      <c r="B14" s="1"/>
      <c r="C14" s="1"/>
    </row>
    <row r="15" spans="1:21" ht="23.25" x14ac:dyDescent="0.3">
      <c r="A15" s="52"/>
      <c r="B15" s="53"/>
      <c r="C15" s="53"/>
      <c r="D15" s="53"/>
      <c r="E15" s="53"/>
      <c r="F15" s="53" t="s">
        <v>28</v>
      </c>
      <c r="G15" s="53"/>
      <c r="H15" s="53"/>
      <c r="I15" s="53"/>
      <c r="J15" s="54"/>
      <c r="L15" s="52"/>
      <c r="M15" s="53"/>
      <c r="N15" s="53"/>
      <c r="O15" s="53"/>
      <c r="P15" s="53"/>
      <c r="Q15" s="53" t="s">
        <v>28</v>
      </c>
      <c r="R15" s="53"/>
      <c r="S15" s="53"/>
      <c r="T15" s="53"/>
      <c r="U15" s="54"/>
    </row>
    <row r="16" spans="1:21" x14ac:dyDescent="0.3">
      <c r="A16" s="38"/>
      <c r="B16" s="46"/>
      <c r="C16" s="43" t="s">
        <v>14</v>
      </c>
      <c r="D16" s="43"/>
      <c r="E16" s="47"/>
      <c r="F16" s="44" t="s">
        <v>7</v>
      </c>
      <c r="G16" s="44"/>
      <c r="H16" s="48"/>
      <c r="I16" s="45" t="s">
        <v>15</v>
      </c>
      <c r="J16" s="56"/>
      <c r="L16" s="38"/>
      <c r="M16" s="46"/>
      <c r="N16" s="43" t="s">
        <v>14</v>
      </c>
      <c r="O16" s="43"/>
      <c r="P16" s="47"/>
      <c r="Q16" s="44" t="s">
        <v>7</v>
      </c>
      <c r="R16" s="44"/>
      <c r="S16" s="48"/>
      <c r="T16" s="45" t="s">
        <v>15</v>
      </c>
      <c r="U16" s="56"/>
    </row>
    <row r="17" spans="1:25" x14ac:dyDescent="0.3">
      <c r="A17" s="38"/>
      <c r="B17" s="26"/>
      <c r="C17" s="43" t="s">
        <v>8</v>
      </c>
      <c r="D17" s="40"/>
      <c r="E17" s="27"/>
      <c r="F17" s="44" t="s">
        <v>8</v>
      </c>
      <c r="G17" s="41"/>
      <c r="H17" s="28"/>
      <c r="I17" s="45" t="s">
        <v>8</v>
      </c>
      <c r="J17" s="29"/>
      <c r="L17" s="38"/>
      <c r="M17" s="46"/>
      <c r="N17" s="46" t="s">
        <v>9</v>
      </c>
      <c r="O17" s="49"/>
      <c r="P17" s="47"/>
      <c r="Q17" s="44" t="s">
        <v>9</v>
      </c>
      <c r="R17" s="50"/>
      <c r="S17" s="48"/>
      <c r="T17" s="45" t="s">
        <v>9</v>
      </c>
      <c r="U17" s="56"/>
    </row>
    <row r="18" spans="1:25" ht="24" customHeight="1" x14ac:dyDescent="0.3">
      <c r="A18" s="39" t="s">
        <v>10</v>
      </c>
      <c r="B18" s="30" t="s">
        <v>13</v>
      </c>
      <c r="C18" s="30" t="s">
        <v>11</v>
      </c>
      <c r="D18" s="30" t="s">
        <v>12</v>
      </c>
      <c r="E18" s="31" t="s">
        <v>13</v>
      </c>
      <c r="F18" s="31" t="s">
        <v>11</v>
      </c>
      <c r="G18" s="31" t="s">
        <v>12</v>
      </c>
      <c r="H18" s="32" t="s">
        <v>13</v>
      </c>
      <c r="I18" s="32" t="s">
        <v>11</v>
      </c>
      <c r="J18" s="33" t="s">
        <v>12</v>
      </c>
      <c r="L18" s="39" t="s">
        <v>10</v>
      </c>
      <c r="M18" s="30" t="s">
        <v>13</v>
      </c>
      <c r="N18" s="30" t="s">
        <v>11</v>
      </c>
      <c r="O18" s="30" t="s">
        <v>12</v>
      </c>
      <c r="P18" s="31" t="s">
        <v>13</v>
      </c>
      <c r="Q18" s="31" t="s">
        <v>11</v>
      </c>
      <c r="R18" s="31" t="s">
        <v>12</v>
      </c>
      <c r="S18" s="32" t="s">
        <v>13</v>
      </c>
      <c r="T18" s="32" t="s">
        <v>11</v>
      </c>
      <c r="U18" s="33" t="s">
        <v>12</v>
      </c>
    </row>
    <row r="19" spans="1:25" ht="18.75" customHeight="1" x14ac:dyDescent="0.3">
      <c r="A19" s="58" t="s">
        <v>25</v>
      </c>
      <c r="B19" s="34">
        <v>442722</v>
      </c>
      <c r="C19" s="34">
        <v>608811</v>
      </c>
      <c r="D19" s="34">
        <v>729518</v>
      </c>
      <c r="E19" s="35">
        <v>844038</v>
      </c>
      <c r="F19" s="35">
        <v>1009680</v>
      </c>
      <c r="G19" s="35">
        <v>1070781</v>
      </c>
      <c r="H19" s="36">
        <v>2210335</v>
      </c>
      <c r="I19" s="36">
        <v>2741153</v>
      </c>
      <c r="J19" s="37">
        <v>3271494</v>
      </c>
      <c r="L19" s="58" t="s">
        <v>25</v>
      </c>
      <c r="M19" s="34">
        <v>576031</v>
      </c>
      <c r="N19" s="34">
        <v>811585</v>
      </c>
      <c r="O19" s="34">
        <v>982597</v>
      </c>
      <c r="P19" s="35">
        <v>971067</v>
      </c>
      <c r="Q19" s="35">
        <v>1165786</v>
      </c>
      <c r="R19" s="35">
        <v>1237612</v>
      </c>
      <c r="S19" s="36">
        <v>2582709</v>
      </c>
      <c r="T19" s="36">
        <v>3206704</v>
      </c>
      <c r="U19" s="37">
        <v>3830139</v>
      </c>
    </row>
    <row r="20" spans="1:25" ht="20.25" x14ac:dyDescent="0.3">
      <c r="A20" s="58" t="s">
        <v>29</v>
      </c>
      <c r="B20" s="34">
        <v>770707</v>
      </c>
      <c r="C20" s="34">
        <v>1102885</v>
      </c>
      <c r="D20" s="34">
        <v>1344299</v>
      </c>
      <c r="E20" s="35"/>
      <c r="F20" s="35"/>
      <c r="G20" s="35"/>
      <c r="H20" s="36"/>
      <c r="I20" s="36"/>
      <c r="J20" s="37"/>
      <c r="L20" s="58" t="s">
        <v>29</v>
      </c>
      <c r="M20" s="34">
        <v>1037325</v>
      </c>
      <c r="N20" s="34">
        <v>1508433</v>
      </c>
      <c r="O20" s="34">
        <v>1850457</v>
      </c>
      <c r="P20" s="35"/>
      <c r="Q20" s="35"/>
      <c r="R20" s="35"/>
      <c r="S20" s="36"/>
      <c r="T20" s="36"/>
      <c r="U20" s="37"/>
    </row>
    <row r="21" spans="1:25" x14ac:dyDescent="0.3">
      <c r="B21" s="1"/>
      <c r="C21" s="1"/>
    </row>
    <row r="22" spans="1:25" x14ac:dyDescent="0.3">
      <c r="A22" s="5" t="s">
        <v>34</v>
      </c>
      <c r="B22" s="1"/>
      <c r="C22" s="1"/>
      <c r="T22" s="21"/>
      <c r="U22" s="21"/>
      <c r="V22" s="21"/>
      <c r="W22" s="21"/>
      <c r="X22" s="21"/>
      <c r="Y22" s="21"/>
    </row>
    <row r="23" spans="1:25" x14ac:dyDescent="0.3">
      <c r="A23" s="24" t="s">
        <v>17</v>
      </c>
      <c r="B23" s="67" t="s">
        <v>33</v>
      </c>
      <c r="C23" s="67" t="s">
        <v>35</v>
      </c>
    </row>
    <row r="24" spans="1:25" x14ac:dyDescent="0.3">
      <c r="A24" s="6" t="s">
        <v>18</v>
      </c>
      <c r="B24" s="7">
        <v>3.5</v>
      </c>
      <c r="C24" s="8">
        <f>ROUND($B$24*$B$30,0)</f>
        <v>16426</v>
      </c>
    </row>
    <row r="25" spans="1:25" x14ac:dyDescent="0.3">
      <c r="A25" s="9" t="s">
        <v>19</v>
      </c>
      <c r="B25" s="10">
        <v>4.5</v>
      </c>
      <c r="C25" s="11">
        <f>ROUND($B$25*$B$30,0)</f>
        <v>21119</v>
      </c>
      <c r="H25" s="141" t="s">
        <v>44</v>
      </c>
      <c r="I25" s="141" t="s">
        <v>45</v>
      </c>
    </row>
    <row r="26" spans="1:25" x14ac:dyDescent="0.3">
      <c r="A26" s="12" t="s">
        <v>20</v>
      </c>
      <c r="B26" s="13">
        <v>6</v>
      </c>
      <c r="C26" s="14">
        <f>ROUND($B$26*$B$30,0)</f>
        <v>28158</v>
      </c>
      <c r="H26" s="141" t="s">
        <v>52</v>
      </c>
      <c r="I26" s="141" t="s">
        <v>31</v>
      </c>
      <c r="J26" s="141" t="s">
        <v>32</v>
      </c>
    </row>
    <row r="27" spans="1:25" x14ac:dyDescent="0.3">
      <c r="A27" s="6" t="s">
        <v>21</v>
      </c>
      <c r="B27" s="7">
        <v>6.5</v>
      </c>
      <c r="C27" s="8">
        <f>ROUND($B$27*$B$30,0)</f>
        <v>30505</v>
      </c>
      <c r="H27" s="141" t="s">
        <v>18</v>
      </c>
      <c r="I27" s="141" t="s">
        <v>19</v>
      </c>
      <c r="J27" s="141" t="s">
        <v>20</v>
      </c>
      <c r="K27" s="141" t="s">
        <v>21</v>
      </c>
      <c r="L27" s="141" t="s">
        <v>23</v>
      </c>
    </row>
    <row r="28" spans="1:25" x14ac:dyDescent="0.3">
      <c r="A28" s="6" t="s">
        <v>23</v>
      </c>
      <c r="B28" s="7">
        <v>8</v>
      </c>
      <c r="C28" s="8">
        <f>ROUND($B$28*$B$30,0)</f>
        <v>37544</v>
      </c>
      <c r="H28" s="141" t="s">
        <v>62</v>
      </c>
      <c r="I28" s="141" t="s">
        <v>61</v>
      </c>
    </row>
    <row r="29" spans="1:25" x14ac:dyDescent="0.3">
      <c r="B29" s="1"/>
    </row>
    <row r="30" spans="1:25" x14ac:dyDescent="0.3">
      <c r="A30" s="4" t="s">
        <v>6</v>
      </c>
      <c r="B30" s="4">
        <v>4693</v>
      </c>
    </row>
    <row r="31" spans="1:25" x14ac:dyDescent="0.3">
      <c r="A31" s="25" t="s">
        <v>24</v>
      </c>
      <c r="B31" s="15">
        <f>ROUND(6*$B$30,0)</f>
        <v>28158</v>
      </c>
    </row>
    <row r="32" spans="1:25" x14ac:dyDescent="0.3">
      <c r="A32" s="25" t="s">
        <v>54</v>
      </c>
      <c r="B32" s="15">
        <f>ROUND(96*$B$30,0)</f>
        <v>450528</v>
      </c>
    </row>
    <row r="33" spans="1:20" x14ac:dyDescent="0.3">
      <c r="A33" s="25" t="s">
        <v>55</v>
      </c>
      <c r="B33" s="15">
        <f>ROUND(47*$B$30,0)</f>
        <v>220571</v>
      </c>
    </row>
    <row r="34" spans="1:20" x14ac:dyDescent="0.3">
      <c r="B34" s="1"/>
      <c r="E34" s="66"/>
    </row>
    <row r="38" spans="1:20" x14ac:dyDescent="0.3">
      <c r="B38" s="150"/>
      <c r="C38" s="150"/>
      <c r="D38" s="150"/>
      <c r="E38" s="150"/>
      <c r="F38" s="150"/>
      <c r="G38" s="150"/>
      <c r="H38" s="150"/>
      <c r="I38" s="150"/>
      <c r="J38" s="150"/>
      <c r="M38" s="150"/>
      <c r="N38" s="150"/>
      <c r="O38" s="150"/>
      <c r="P38" s="150"/>
      <c r="Q38" s="150"/>
      <c r="R38" s="150"/>
      <c r="S38" s="150"/>
      <c r="T38" s="150"/>
    </row>
    <row r="39" spans="1:20" x14ac:dyDescent="0.3">
      <c r="B39" s="150"/>
      <c r="C39" s="150"/>
      <c r="D39" s="150"/>
      <c r="E39" s="150"/>
      <c r="F39" s="150"/>
      <c r="G39" s="150"/>
      <c r="H39" s="150"/>
      <c r="I39" s="150"/>
      <c r="J39" s="150"/>
      <c r="M39" s="150"/>
      <c r="N39" s="150"/>
      <c r="O39" s="150"/>
      <c r="P39" s="150"/>
      <c r="Q39" s="150"/>
      <c r="R39" s="150"/>
      <c r="S39" s="150"/>
      <c r="T39" s="150"/>
    </row>
    <row r="41" spans="1:20" x14ac:dyDescent="0.3">
      <c r="B41" s="150"/>
      <c r="C41" s="150"/>
      <c r="D41" s="150"/>
      <c r="E41" s="150"/>
      <c r="F41" s="150"/>
      <c r="G41" s="150"/>
      <c r="H41" s="150"/>
      <c r="I41" s="150"/>
      <c r="J41" s="150"/>
      <c r="M41" s="70"/>
      <c r="N41" s="70"/>
      <c r="O41" s="70"/>
      <c r="P41" s="70"/>
      <c r="Q41" s="70"/>
      <c r="R41" s="70"/>
      <c r="S41" s="70"/>
      <c r="T41" s="70"/>
    </row>
    <row r="42" spans="1:20" x14ac:dyDescent="0.3">
      <c r="B42" s="150"/>
      <c r="C42" s="150"/>
      <c r="D42" s="150"/>
      <c r="E42" s="150"/>
      <c r="F42" s="150"/>
      <c r="G42" s="150"/>
      <c r="H42" s="150"/>
      <c r="I42" s="150"/>
      <c r="J42" s="150"/>
      <c r="M42" s="70"/>
      <c r="N42" s="70"/>
      <c r="O42" s="70"/>
      <c r="P42" s="70"/>
      <c r="Q42" s="70"/>
      <c r="R42" s="70"/>
      <c r="S42" s="70"/>
      <c r="T42" s="70"/>
    </row>
    <row r="44" spans="1:20" x14ac:dyDescent="0.3">
      <c r="B44" s="150"/>
      <c r="C44" s="150"/>
      <c r="D44" s="150"/>
      <c r="E44" s="150"/>
      <c r="F44" s="150"/>
      <c r="G44" s="150"/>
      <c r="H44" s="150"/>
      <c r="I44" s="150"/>
      <c r="J44" s="150"/>
      <c r="M44" s="70"/>
      <c r="N44" s="70"/>
      <c r="O44" s="70"/>
      <c r="P44" s="70"/>
      <c r="Q44" s="70"/>
      <c r="R44" s="70"/>
      <c r="S44" s="70"/>
      <c r="T44" s="70"/>
    </row>
    <row r="45" spans="1:20" x14ac:dyDescent="0.3">
      <c r="B45" s="150"/>
      <c r="C45" s="150"/>
      <c r="D45" s="150"/>
      <c r="E45" s="150"/>
      <c r="F45" s="150"/>
      <c r="G45" s="150"/>
      <c r="H45" s="150"/>
      <c r="I45" s="150"/>
      <c r="J45" s="150"/>
      <c r="M45" s="70"/>
      <c r="N45" s="70"/>
      <c r="O45" s="70"/>
      <c r="P45" s="70"/>
      <c r="Q45" s="70"/>
      <c r="R45" s="70"/>
      <c r="S45" s="70"/>
      <c r="T45" s="70"/>
    </row>
  </sheetData>
  <sheetProtection algorithmName="SHA-512" hashValue="yGBy7vVF1rNIF8VnhQbcfo5p1aDTrCXvQ1LyeolY8JNA12htT3fDUFNFQTVdEPXdoUSZcnbTgFIOZmnh2Knh9w==" saltValue="ncab1X3fBcJfHkKwhWYnFA==" spinCount="100000" sheet="1" formatCells="0" formatColumns="0" formatRows="0" insertColumns="0" insertRows="0" insertHyperlinks="0" deleteColumns="0" deleteRows="0" sort="0" autoFilter="0" pivotTables="0"/>
  <pageMargins left="0" right="0" top="0" bottom="0" header="0" footer="0"/>
  <pageSetup paperSize="9" scale="4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Расчет объема финансирования</vt:lpstr>
      <vt:lpstr>Расчет</vt:lpstr>
      <vt:lpstr>формула</vt:lpstr>
      <vt:lpstr>'Расчет объема финансирования'!Область_печати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Балжан Шаингориевна Альбиева</dc:creator>
  <cp:lastModifiedBy>Альжанова Дарига Маратовна</cp:lastModifiedBy>
  <cp:lastPrinted>2020-01-05T10:56:26Z</cp:lastPrinted>
  <dcterms:created xsi:type="dcterms:W3CDTF">2017-04-19T13:48:19Z</dcterms:created>
  <dcterms:modified xsi:type="dcterms:W3CDTF">2026-10-15T06:56:13Z</dcterms:modified>
</cp:coreProperties>
</file>